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35" windowHeight="8700" activeTab="9"/>
  </bookViews>
  <sheets>
    <sheet name="W 4-7" sheetId="1" r:id="rId1"/>
    <sheet name="W 8-9" sheetId="2" r:id="rId2"/>
    <sheet name="W 10-11" sheetId="3" r:id="rId3"/>
    <sheet name="W 12-13" sheetId="4" r:id="rId4"/>
    <sheet name="W 14-15" sheetId="5" r:id="rId5"/>
    <sheet name="M 4-7" sheetId="6" r:id="rId6"/>
    <sheet name="M 8-9" sheetId="7" r:id="rId7"/>
    <sheet name="M 10-11" sheetId="8" r:id="rId8"/>
    <sheet name="M 12-13" sheetId="9" r:id="rId9"/>
    <sheet name="M 14-15" sheetId="10" r:id="rId10"/>
  </sheets>
  <definedNames/>
  <calcPr fullCalcOnLoad="1"/>
</workbook>
</file>

<file path=xl/sharedStrings.xml><?xml version="1.0" encoding="utf-8"?>
<sst xmlns="http://schemas.openxmlformats.org/spreadsheetml/2006/main" count="964" uniqueCount="361">
  <si>
    <t>Bahneröffnung SC Frankfurt</t>
  </si>
  <si>
    <t>Nr.</t>
  </si>
  <si>
    <t>Name</t>
  </si>
  <si>
    <t>Vorname</t>
  </si>
  <si>
    <t>Jg.</t>
  </si>
  <si>
    <t>Verein</t>
  </si>
  <si>
    <t>50 m</t>
  </si>
  <si>
    <t>Weit</t>
  </si>
  <si>
    <t>Schlagball</t>
  </si>
  <si>
    <t>400 m</t>
  </si>
  <si>
    <t>Mehrkampf</t>
  </si>
  <si>
    <t>Zeit</t>
  </si>
  <si>
    <t>Pkt.</t>
  </si>
  <si>
    <t>Weite</t>
  </si>
  <si>
    <t>Pl.</t>
  </si>
  <si>
    <t>Blümchen</t>
  </si>
  <si>
    <t>Franka</t>
  </si>
  <si>
    <t>01</t>
  </si>
  <si>
    <t>GW Mellensee</t>
  </si>
  <si>
    <t>Behrend</t>
  </si>
  <si>
    <t>Mara</t>
  </si>
  <si>
    <t>SC Frankfurt</t>
  </si>
  <si>
    <t>Winter</t>
  </si>
  <si>
    <t>Miriam</t>
  </si>
  <si>
    <t>Rubenow</t>
  </si>
  <si>
    <t>Gina-Marie</t>
  </si>
  <si>
    <t>VfL Rathenow</t>
  </si>
  <si>
    <t>Slotta</t>
  </si>
  <si>
    <t>Marie</t>
  </si>
  <si>
    <t>Nele</t>
  </si>
  <si>
    <t>Melchert</t>
  </si>
  <si>
    <t>Merle</t>
  </si>
  <si>
    <t>02</t>
  </si>
  <si>
    <t>Gaselan Fürstenw.</t>
  </si>
  <si>
    <t>Budek</t>
  </si>
  <si>
    <t>Vivien</t>
  </si>
  <si>
    <t>Polczek</t>
  </si>
  <si>
    <t>Jasmin</t>
  </si>
  <si>
    <t>Müller</t>
  </si>
  <si>
    <t>Isabell</t>
  </si>
  <si>
    <t>Neumann</t>
  </si>
  <si>
    <t>Luisa</t>
  </si>
  <si>
    <t>Dalski</t>
  </si>
  <si>
    <t>Wegener</t>
  </si>
  <si>
    <t>Anouk</t>
  </si>
  <si>
    <t>Lucia</t>
  </si>
  <si>
    <t>03</t>
  </si>
  <si>
    <t>W 4-7 (Jg. 2003-00)</t>
  </si>
  <si>
    <t>Lange</t>
  </si>
  <si>
    <t>Karoline</t>
  </si>
  <si>
    <t>00</t>
  </si>
  <si>
    <t>IGL Schöneiche</t>
  </si>
  <si>
    <t>Hentschel</t>
  </si>
  <si>
    <t>Anne</t>
  </si>
  <si>
    <t>Schrobitz</t>
  </si>
  <si>
    <t>Elina</t>
  </si>
  <si>
    <t>Peisker</t>
  </si>
  <si>
    <t>Jahn</t>
  </si>
  <si>
    <t>Eyleen</t>
  </si>
  <si>
    <t>Bahr</t>
  </si>
  <si>
    <t>LG MOL</t>
  </si>
  <si>
    <t>Lorenz</t>
  </si>
  <si>
    <t>Viebke</t>
  </si>
  <si>
    <t>Andrä</t>
  </si>
  <si>
    <t>Pichi</t>
  </si>
  <si>
    <t>TSG Seelow</t>
  </si>
  <si>
    <t>800 m</t>
  </si>
  <si>
    <t>Göbel</t>
  </si>
  <si>
    <t>Maxine</t>
  </si>
  <si>
    <t>98</t>
  </si>
  <si>
    <t>Mickelat</t>
  </si>
  <si>
    <t>Lina</t>
  </si>
  <si>
    <t>Motor Eberswalde</t>
  </si>
  <si>
    <t>Schmiele</t>
  </si>
  <si>
    <t>Sarah</t>
  </si>
  <si>
    <t>Gonnermann</t>
  </si>
  <si>
    <t>Anja</t>
  </si>
  <si>
    <t>Karolin</t>
  </si>
  <si>
    <t>Hoffmann</t>
  </si>
  <si>
    <t>Dana</t>
  </si>
  <si>
    <t>Schreiber</t>
  </si>
  <si>
    <t>Antonia</t>
  </si>
  <si>
    <t>Lambeck</t>
  </si>
  <si>
    <t>Anna</t>
  </si>
  <si>
    <t>Einheit Zepernick</t>
  </si>
  <si>
    <t>Zils</t>
  </si>
  <si>
    <t>Josephine</t>
  </si>
  <si>
    <t>Gütschow</t>
  </si>
  <si>
    <t>Bruch</t>
  </si>
  <si>
    <t>Hanna</t>
  </si>
  <si>
    <t>Julia</t>
  </si>
  <si>
    <t>Sondermann</t>
  </si>
  <si>
    <t>Megan</t>
  </si>
  <si>
    <t>Medizin Ebersw.</t>
  </si>
  <si>
    <t>Hummel</t>
  </si>
  <si>
    <t>Michelle</t>
  </si>
  <si>
    <t>Veronique</t>
  </si>
  <si>
    <t>W 8/9 (Jg. 1999/98)</t>
  </si>
  <si>
    <t>Köhler</t>
  </si>
  <si>
    <t>Kristin</t>
  </si>
  <si>
    <t>99</t>
  </si>
  <si>
    <t>Budde</t>
  </si>
  <si>
    <t>Emma</t>
  </si>
  <si>
    <t>Chemie Erkner</t>
  </si>
  <si>
    <t>Maren</t>
  </si>
  <si>
    <t>Schröter</t>
  </si>
  <si>
    <t>Natalie</t>
  </si>
  <si>
    <t>Knie</t>
  </si>
  <si>
    <t>Lara</t>
  </si>
  <si>
    <t>Franke</t>
  </si>
  <si>
    <t>Denise</t>
  </si>
  <si>
    <t>BSG Stahl Ehst.</t>
  </si>
  <si>
    <t>Taube</t>
  </si>
  <si>
    <t>Laura</t>
  </si>
  <si>
    <t>Erfurth</t>
  </si>
  <si>
    <t>Tanja</t>
  </si>
  <si>
    <t>SV BVG 49</t>
  </si>
  <si>
    <t>Vita</t>
  </si>
  <si>
    <t>Claudine</t>
  </si>
  <si>
    <t>96</t>
  </si>
  <si>
    <t>Wallmann</t>
  </si>
  <si>
    <t>Charleen</t>
  </si>
  <si>
    <t>Käubler</t>
  </si>
  <si>
    <t>Pauline</t>
  </si>
  <si>
    <t>Redmann</t>
  </si>
  <si>
    <t>Marie-Luise</t>
  </si>
  <si>
    <t>Breuer</t>
  </si>
  <si>
    <t>Janina</t>
  </si>
  <si>
    <t>Jordan</t>
  </si>
  <si>
    <t>Kleemann</t>
  </si>
  <si>
    <t>Maxi</t>
  </si>
  <si>
    <t>Melissa</t>
  </si>
  <si>
    <t>Nadine</t>
  </si>
  <si>
    <t>Heidenreich</t>
  </si>
  <si>
    <t>Riedel</t>
  </si>
  <si>
    <t>Deborah</t>
  </si>
  <si>
    <t>Woidziak</t>
  </si>
  <si>
    <t>Pia</t>
  </si>
  <si>
    <t>Jessica</t>
  </si>
  <si>
    <t>W 10-11 (Jg. 1997/96)</t>
  </si>
  <si>
    <t>Henschel</t>
  </si>
  <si>
    <t>97</t>
  </si>
  <si>
    <t>Richter</t>
  </si>
  <si>
    <t>Emely</t>
  </si>
  <si>
    <t>Belling</t>
  </si>
  <si>
    <t>Koschitzke</t>
  </si>
  <si>
    <t>Marlene</t>
  </si>
  <si>
    <t>Baumgart</t>
  </si>
  <si>
    <t>Celina</t>
  </si>
  <si>
    <t>Sojka</t>
  </si>
  <si>
    <t>Louisa</t>
  </si>
  <si>
    <t>Volgin</t>
  </si>
  <si>
    <t>Darline</t>
  </si>
  <si>
    <t>Altwig</t>
  </si>
  <si>
    <t>Fine</t>
  </si>
  <si>
    <t>Kotzan</t>
  </si>
  <si>
    <t>Radtke</t>
  </si>
  <si>
    <t>Finger</t>
  </si>
  <si>
    <t>Emily</t>
  </si>
  <si>
    <t>Bössert</t>
  </si>
  <si>
    <t>W 12/13 (Jg. 1995/94)</t>
  </si>
  <si>
    <t>75 m</t>
  </si>
  <si>
    <t>60 m Hürden</t>
  </si>
  <si>
    <t>Brandenburg</t>
  </si>
  <si>
    <t>95</t>
  </si>
  <si>
    <t>SC Trebbin</t>
  </si>
  <si>
    <t>Hupka</t>
  </si>
  <si>
    <t>Sperber</t>
  </si>
  <si>
    <t>Bartenstein</t>
  </si>
  <si>
    <t>Lea</t>
  </si>
  <si>
    <t>Scheweleit</t>
  </si>
  <si>
    <t>Töpfer</t>
  </si>
  <si>
    <t>Ernst</t>
  </si>
  <si>
    <t>Sabrina</t>
  </si>
  <si>
    <t>Humboldt</t>
  </si>
  <si>
    <t>Josephin</t>
  </si>
  <si>
    <t>Buckwitz</t>
  </si>
  <si>
    <t>Lisa</t>
  </si>
  <si>
    <t>94</t>
  </si>
  <si>
    <t>Borrmann</t>
  </si>
  <si>
    <t>Janine</t>
  </si>
  <si>
    <t>SC Potsdam</t>
  </si>
  <si>
    <t>Grothe</t>
  </si>
  <si>
    <t>Lena</t>
  </si>
  <si>
    <t>Friedrich</t>
  </si>
  <si>
    <t>Günther</t>
  </si>
  <si>
    <t>Angelique</t>
  </si>
  <si>
    <t>Prächter</t>
  </si>
  <si>
    <t>Christiane</t>
  </si>
  <si>
    <t>Sommer</t>
  </si>
  <si>
    <t>Bechly</t>
  </si>
  <si>
    <t>Clara</t>
  </si>
  <si>
    <t>Walter</t>
  </si>
  <si>
    <t>Marike</t>
  </si>
  <si>
    <t>W 14/15 (Jg. 1993/92)</t>
  </si>
  <si>
    <t>100 m</t>
  </si>
  <si>
    <t>80 m Hürden</t>
  </si>
  <si>
    <t>Hoch</t>
  </si>
  <si>
    <t>Speer</t>
  </si>
  <si>
    <t>Block-MK</t>
  </si>
  <si>
    <t>Höhe</t>
  </si>
  <si>
    <t>Weigelt</t>
  </si>
  <si>
    <t>Sophie</t>
  </si>
  <si>
    <t>93</t>
  </si>
  <si>
    <t>Wilke</t>
  </si>
  <si>
    <t>Christina</t>
  </si>
  <si>
    <t>Hohensee</t>
  </si>
  <si>
    <t>Nicola</t>
  </si>
  <si>
    <t>Westerkamp</t>
  </si>
  <si>
    <t>Svenja</t>
  </si>
  <si>
    <t>Lücking</t>
  </si>
  <si>
    <t>Braunert</t>
  </si>
  <si>
    <t>92</t>
  </si>
  <si>
    <t>Rubens</t>
  </si>
  <si>
    <t>Knoll</t>
  </si>
  <si>
    <t>Niklas</t>
  </si>
  <si>
    <t>Behlick</t>
  </si>
  <si>
    <t>Benedikt</t>
  </si>
  <si>
    <t>Timon</t>
  </si>
  <si>
    <t>Drewing</t>
  </si>
  <si>
    <t>Erik</t>
  </si>
  <si>
    <t>Schenk</t>
  </si>
  <si>
    <t>Ruppert</t>
  </si>
  <si>
    <t>Tristan</t>
  </si>
  <si>
    <t>Seiler</t>
  </si>
  <si>
    <t>Nico</t>
  </si>
  <si>
    <t>Weigt</t>
  </si>
  <si>
    <t>Corvin</t>
  </si>
  <si>
    <t>Anton</t>
  </si>
  <si>
    <t>Simon</t>
  </si>
  <si>
    <t>Nierenz</t>
  </si>
  <si>
    <t>Ron</t>
  </si>
  <si>
    <t>Umlauf</t>
  </si>
  <si>
    <t>Fabrice</t>
  </si>
  <si>
    <t>Heuer</t>
  </si>
  <si>
    <t>Lukas</t>
  </si>
  <si>
    <t>M 4-7 (Jg. 2003-00)</t>
  </si>
  <si>
    <t>Martinczeck</t>
  </si>
  <si>
    <t>Cedric</t>
  </si>
  <si>
    <t>Paul</t>
  </si>
  <si>
    <t>Drost</t>
  </si>
  <si>
    <t>1000 m</t>
  </si>
  <si>
    <t>Schmidt</t>
  </si>
  <si>
    <t>Eddy</t>
  </si>
  <si>
    <t>Middelstaedt</t>
  </si>
  <si>
    <t>Dost</t>
  </si>
  <si>
    <t>Henning</t>
  </si>
  <si>
    <t>Schneider</t>
  </si>
  <si>
    <t>Florian</t>
  </si>
  <si>
    <t>Wittmann</t>
  </si>
  <si>
    <t>Jakob</t>
  </si>
  <si>
    <t>Rodig</t>
  </si>
  <si>
    <t>Kilian</t>
  </si>
  <si>
    <t>Behm</t>
  </si>
  <si>
    <t>Matthias</t>
  </si>
  <si>
    <t>Martin</t>
  </si>
  <si>
    <t>Yannick</t>
  </si>
  <si>
    <t>Moritz</t>
  </si>
  <si>
    <t>Willi</t>
  </si>
  <si>
    <t>Ratzemanowski</t>
  </si>
  <si>
    <t>Tom</t>
  </si>
  <si>
    <t>Clemens</t>
  </si>
  <si>
    <t>Jonas</t>
  </si>
  <si>
    <t>Klatt</t>
  </si>
  <si>
    <t>Frank</t>
  </si>
  <si>
    <t>Schindler</t>
  </si>
  <si>
    <t>Tobias</t>
  </si>
  <si>
    <t>Janke</t>
  </si>
  <si>
    <t>Hannes</t>
  </si>
  <si>
    <t>Nick</t>
  </si>
  <si>
    <t>Grell</t>
  </si>
  <si>
    <t>Ihlow</t>
  </si>
  <si>
    <t>Stephan</t>
  </si>
  <si>
    <t>M 8/9 (Jg. 1999/98)</t>
  </si>
  <si>
    <t>Joshua</t>
  </si>
  <si>
    <t>Wolter</t>
  </si>
  <si>
    <t>Philipp</t>
  </si>
  <si>
    <t>Kramm</t>
  </si>
  <si>
    <t>Maurice</t>
  </si>
  <si>
    <t>Christopher</t>
  </si>
  <si>
    <t>Bindig</t>
  </si>
  <si>
    <t>William</t>
  </si>
  <si>
    <t>Röseke</t>
  </si>
  <si>
    <t>Thiemann</t>
  </si>
  <si>
    <t>Max</t>
  </si>
  <si>
    <t>Sperling</t>
  </si>
  <si>
    <t>Marius</t>
  </si>
  <si>
    <t>Emanuel</t>
  </si>
  <si>
    <t>Senger</t>
  </si>
  <si>
    <t>Leon</t>
  </si>
  <si>
    <t>Schwietzke</t>
  </si>
  <si>
    <t>Rahn</t>
  </si>
  <si>
    <t>Arne</t>
  </si>
  <si>
    <t>Borchardt</t>
  </si>
  <si>
    <t>Andre</t>
  </si>
  <si>
    <t>Rug</t>
  </si>
  <si>
    <t>Joey</t>
  </si>
  <si>
    <t>Robert</t>
  </si>
  <si>
    <t>Both</t>
  </si>
  <si>
    <t>Marian</t>
  </si>
  <si>
    <t>Sasse</t>
  </si>
  <si>
    <t>Alexander</t>
  </si>
  <si>
    <t>René</t>
  </si>
  <si>
    <t>Trebbin</t>
  </si>
  <si>
    <t>Oliver</t>
  </si>
  <si>
    <t>Krüger</t>
  </si>
  <si>
    <t>Berthold</t>
  </si>
  <si>
    <t>Pascal</t>
  </si>
  <si>
    <t>Schulz</t>
  </si>
  <si>
    <t>Fabian</t>
  </si>
  <si>
    <t>Stahl Eisenh'stadt</t>
  </si>
  <si>
    <t>Markus</t>
  </si>
  <si>
    <t>Bjarne</t>
  </si>
  <si>
    <t>Michael</t>
  </si>
  <si>
    <t>Fischer</t>
  </si>
  <si>
    <t>Jim</t>
  </si>
  <si>
    <t>Paulke</t>
  </si>
  <si>
    <t>Justin</t>
  </si>
  <si>
    <t>Tim</t>
  </si>
  <si>
    <t>Keil</t>
  </si>
  <si>
    <t>M 10/11 (Jg. 1997/96)</t>
  </si>
  <si>
    <t>M 12/13 (Jg. 1995/94)</t>
  </si>
  <si>
    <t>Ball</t>
  </si>
  <si>
    <t>Hain</t>
  </si>
  <si>
    <t>Richard</t>
  </si>
  <si>
    <t>Stoll</t>
  </si>
  <si>
    <t>Fiete</t>
  </si>
  <si>
    <t>Amon</t>
  </si>
  <si>
    <t>Bludau</t>
  </si>
  <si>
    <t>LAC Berlin</t>
  </si>
  <si>
    <t>Libera</t>
  </si>
  <si>
    <t>Marc</t>
  </si>
  <si>
    <t>Sorge</t>
  </si>
  <si>
    <t>Jonathan</t>
  </si>
  <si>
    <t>Stry</t>
  </si>
  <si>
    <t>Dustin</t>
  </si>
  <si>
    <t>Ansgar</t>
  </si>
  <si>
    <t>Große</t>
  </si>
  <si>
    <t>Lucas</t>
  </si>
  <si>
    <t>Thiemo</t>
  </si>
  <si>
    <t>Bannert</t>
  </si>
  <si>
    <t>Jan</t>
  </si>
  <si>
    <t>Peters</t>
  </si>
  <si>
    <t>Peter Hans</t>
  </si>
  <si>
    <t>Koch</t>
  </si>
  <si>
    <t>Maximilian</t>
  </si>
  <si>
    <t>Krause</t>
  </si>
  <si>
    <t>Jachmann</t>
  </si>
  <si>
    <t>Rick</t>
  </si>
  <si>
    <t>Fröscher</t>
  </si>
  <si>
    <t>Tino</t>
  </si>
  <si>
    <t>M 14/15 (Jg. 1993/92)</t>
  </si>
  <si>
    <t>Lehmann</t>
  </si>
  <si>
    <t>Yves</t>
  </si>
  <si>
    <t>Sieber</t>
  </si>
  <si>
    <t>John</t>
  </si>
  <si>
    <t>Schraepler</t>
  </si>
  <si>
    <t>Patrick</t>
  </si>
  <si>
    <t>David</t>
  </si>
  <si>
    <t>Wolf</t>
  </si>
  <si>
    <t>Denny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</si>
</sst>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:ss.00"/>
    <numFmt numFmtId="173" formatCode="m:ss.00"/>
    <numFmt numFmtId="174" formatCode="[$-407]dddd\,\ d\.\ mmmm\ yyyy"/>
    <numFmt numFmtId="175" formatCode="d/m/yyyy;@"/>
    <numFmt numFmtId="176" formatCode="#,##0.0"/>
  </numFmts>
  <fonts count="10">
    <font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73" fontId="1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49" fontId="1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right"/>
    </xf>
    <xf numFmtId="2" fontId="1" fillId="0" borderId="4" xfId="0" applyNumberFormat="1" applyFont="1" applyBorder="1" applyAlignment="1">
      <alignment horizontal="center"/>
    </xf>
    <xf numFmtId="173" fontId="1" fillId="0" borderId="4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1" fontId="1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2" fontId="1" fillId="0" borderId="10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right"/>
    </xf>
    <xf numFmtId="1" fontId="1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1" fillId="0" borderId="8" xfId="0" applyFont="1" applyBorder="1" applyAlignment="1">
      <alignment horizontal="left"/>
    </xf>
    <xf numFmtId="49" fontId="1" fillId="0" borderId="8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1" fillId="0" borderId="9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49" fontId="4" fillId="0" borderId="8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173" fontId="4" fillId="0" borderId="4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11" xfId="0" applyFont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workbookViewId="0" topLeftCell="A1">
      <selection activeCell="E19" sqref="E19"/>
    </sheetView>
  </sheetViews>
  <sheetFormatPr defaultColWidth="12" defaultRowHeight="12.75"/>
  <cols>
    <col min="1" max="1" width="5.16015625" style="8" customWidth="1"/>
    <col min="2" max="2" width="13.5" style="0" customWidth="1"/>
    <col min="3" max="3" width="13.33203125" style="0" customWidth="1"/>
    <col min="4" max="4" width="3.83203125" style="0" customWidth="1"/>
    <col min="5" max="5" width="16.83203125" style="0" customWidth="1"/>
    <col min="6" max="6" width="7.33203125" style="9" customWidth="1"/>
    <col min="7" max="8" width="5.83203125" style="0" customWidth="1"/>
    <col min="9" max="9" width="7.33203125" style="9" customWidth="1"/>
    <col min="10" max="11" width="5.83203125" style="0" customWidth="1"/>
    <col min="12" max="12" width="7.33203125" style="9" customWidth="1"/>
    <col min="13" max="14" width="5.83203125" style="0" customWidth="1"/>
    <col min="15" max="15" width="16" style="10" customWidth="1"/>
    <col min="16" max="16" width="6.66015625" style="0" customWidth="1"/>
    <col min="17" max="17" width="5.83203125" style="0" customWidth="1"/>
    <col min="18" max="18" width="12.16015625" style="0" bestFit="1" customWidth="1"/>
    <col min="19" max="19" width="7.16015625" style="0" customWidth="1"/>
    <col min="20" max="21" width="1.83203125" style="0" customWidth="1"/>
    <col min="22" max="29" width="6.83203125" style="0" customWidth="1"/>
  </cols>
  <sheetData>
    <row r="1" spans="1:19" s="3" customFormat="1" ht="18.75" customHeight="1">
      <c r="A1" s="1"/>
      <c r="B1" s="2" t="s">
        <v>0</v>
      </c>
      <c r="F1" s="4"/>
      <c r="I1" s="4"/>
      <c r="J1" s="5"/>
      <c r="L1" s="84">
        <v>39200</v>
      </c>
      <c r="M1" s="84"/>
      <c r="N1" s="84"/>
      <c r="O1" s="6"/>
      <c r="S1" s="7" t="s">
        <v>47</v>
      </c>
    </row>
    <row r="2" ht="12.75" customHeight="1"/>
    <row r="3" spans="1:19" ht="15.75">
      <c r="A3" s="82" t="s">
        <v>1</v>
      </c>
      <c r="B3" s="78" t="s">
        <v>2</v>
      </c>
      <c r="C3" s="78" t="s">
        <v>3</v>
      </c>
      <c r="D3" s="80" t="s">
        <v>4</v>
      </c>
      <c r="E3" s="78" t="s">
        <v>5</v>
      </c>
      <c r="F3" s="76" t="s">
        <v>6</v>
      </c>
      <c r="G3" s="76"/>
      <c r="H3" s="77"/>
      <c r="I3" s="75" t="s">
        <v>7</v>
      </c>
      <c r="J3" s="76"/>
      <c r="K3" s="77"/>
      <c r="L3" s="75" t="s">
        <v>8</v>
      </c>
      <c r="M3" s="76"/>
      <c r="N3" s="77"/>
      <c r="O3" s="75" t="s">
        <v>9</v>
      </c>
      <c r="P3" s="76"/>
      <c r="Q3" s="77"/>
      <c r="R3" s="73" t="s">
        <v>10</v>
      </c>
      <c r="S3" s="74"/>
    </row>
    <row r="4" spans="1:19" s="8" customFormat="1" ht="15.75">
      <c r="A4" s="83"/>
      <c r="B4" s="79"/>
      <c r="C4" s="79"/>
      <c r="D4" s="81"/>
      <c r="E4" s="79"/>
      <c r="F4" s="18" t="s">
        <v>11</v>
      </c>
      <c r="G4" s="19" t="s">
        <v>12</v>
      </c>
      <c r="H4" s="20"/>
      <c r="I4" s="21" t="s">
        <v>13</v>
      </c>
      <c r="J4" s="19" t="s">
        <v>12</v>
      </c>
      <c r="K4" s="20"/>
      <c r="L4" s="21" t="s">
        <v>13</v>
      </c>
      <c r="M4" s="19" t="s">
        <v>12</v>
      </c>
      <c r="N4" s="20"/>
      <c r="O4" s="22" t="s">
        <v>11</v>
      </c>
      <c r="P4" s="19" t="s">
        <v>12</v>
      </c>
      <c r="Q4" s="20"/>
      <c r="R4" s="23" t="s">
        <v>12</v>
      </c>
      <c r="S4" s="24" t="s">
        <v>14</v>
      </c>
    </row>
    <row r="5" spans="1:19" ht="15.75">
      <c r="A5" s="25"/>
      <c r="B5" s="26"/>
      <c r="C5" s="26"/>
      <c r="D5" s="27"/>
      <c r="E5" s="26"/>
      <c r="F5" s="29"/>
      <c r="G5" s="30"/>
      <c r="H5" s="15"/>
      <c r="I5" s="31"/>
      <c r="J5" s="30"/>
      <c r="K5" s="15"/>
      <c r="L5" s="31"/>
      <c r="M5" s="30"/>
      <c r="N5" s="15"/>
      <c r="O5" s="32"/>
      <c r="P5" s="30"/>
      <c r="Q5" s="34"/>
      <c r="R5" s="35"/>
      <c r="S5" s="17"/>
    </row>
    <row r="6" spans="1:19" ht="15.75">
      <c r="A6" s="25">
        <v>330</v>
      </c>
      <c r="B6" s="26" t="s">
        <v>48</v>
      </c>
      <c r="C6" s="26" t="s">
        <v>49</v>
      </c>
      <c r="D6" s="27" t="s">
        <v>50</v>
      </c>
      <c r="E6" s="26" t="s">
        <v>51</v>
      </c>
      <c r="F6" s="29">
        <v>9.73</v>
      </c>
      <c r="G6" s="33">
        <f aca="true" t="shared" si="0" ref="G6:G14">IF(F6&gt;0,ROUNDDOWN(((50/F6)-3.648)/0.0066,0)," ")</f>
        <v>225</v>
      </c>
      <c r="H6" s="36"/>
      <c r="I6" s="37">
        <v>2.61</v>
      </c>
      <c r="J6" s="33">
        <f aca="true" t="shared" si="1" ref="J6:J14">IF(I6&gt;0,ROUNDDOWN((SQRT(I6)-1.0935)/0.00208,0)," ")</f>
        <v>250</v>
      </c>
      <c r="K6" s="36"/>
      <c r="L6" s="37">
        <v>13.5</v>
      </c>
      <c r="M6" s="33">
        <f aca="true" t="shared" si="2" ref="M6:M14">IF(L6&gt;0,ROUNDDOWN((SQRT(L6)-2.0232)/0.00874,0)," ")</f>
        <v>188</v>
      </c>
      <c r="N6" s="36"/>
      <c r="O6" s="41">
        <v>0.0012437499999999998</v>
      </c>
      <c r="P6" s="33">
        <f aca="true" t="shared" si="3" ref="P6:P14">IF(O6&gt;0,ROUNDDOWN(((400/(O6*86400))-2.81)/0.00716,0)," ")</f>
        <v>127</v>
      </c>
      <c r="Q6" s="38"/>
      <c r="R6" s="39">
        <f aca="true" t="shared" si="4" ref="R6:R14">SUM(G6,J6,M6,P6)</f>
        <v>790</v>
      </c>
      <c r="S6" s="40">
        <v>1</v>
      </c>
    </row>
    <row r="7" spans="1:19" ht="15.75">
      <c r="A7" s="25">
        <v>390</v>
      </c>
      <c r="B7" s="26" t="s">
        <v>52</v>
      </c>
      <c r="C7" s="26" t="s">
        <v>53</v>
      </c>
      <c r="D7" s="27" t="s">
        <v>50</v>
      </c>
      <c r="E7" s="26" t="s">
        <v>21</v>
      </c>
      <c r="F7" s="29">
        <v>10.24</v>
      </c>
      <c r="G7" s="33">
        <f t="shared" si="0"/>
        <v>187</v>
      </c>
      <c r="H7" s="36"/>
      <c r="I7" s="37">
        <v>2.68</v>
      </c>
      <c r="J7" s="33">
        <f t="shared" si="1"/>
        <v>261</v>
      </c>
      <c r="K7" s="36"/>
      <c r="L7" s="37">
        <v>8.5</v>
      </c>
      <c r="M7" s="33">
        <f t="shared" si="2"/>
        <v>102</v>
      </c>
      <c r="N7" s="36"/>
      <c r="O7" s="41">
        <v>0.0011200925925925925</v>
      </c>
      <c r="P7" s="33">
        <f t="shared" si="3"/>
        <v>184</v>
      </c>
      <c r="Q7" s="38"/>
      <c r="R7" s="39">
        <f t="shared" si="4"/>
        <v>734</v>
      </c>
      <c r="S7" s="40">
        <v>2</v>
      </c>
    </row>
    <row r="8" spans="1:19" ht="15.75">
      <c r="A8" s="25">
        <v>394</v>
      </c>
      <c r="B8" s="26" t="s">
        <v>54</v>
      </c>
      <c r="C8" s="26" t="s">
        <v>55</v>
      </c>
      <c r="D8" s="27" t="s">
        <v>50</v>
      </c>
      <c r="E8" s="26" t="s">
        <v>21</v>
      </c>
      <c r="F8" s="29">
        <v>10.06</v>
      </c>
      <c r="G8" s="33">
        <f t="shared" si="0"/>
        <v>200</v>
      </c>
      <c r="H8" s="36"/>
      <c r="I8" s="37">
        <v>2.61</v>
      </c>
      <c r="J8" s="33">
        <f t="shared" si="1"/>
        <v>250</v>
      </c>
      <c r="K8" s="36"/>
      <c r="L8" s="43">
        <v>9.5</v>
      </c>
      <c r="M8" s="33">
        <f t="shared" si="2"/>
        <v>121</v>
      </c>
      <c r="N8" s="44"/>
      <c r="O8" s="41">
        <v>0.0011725694444444444</v>
      </c>
      <c r="P8" s="33">
        <f t="shared" si="3"/>
        <v>158</v>
      </c>
      <c r="Q8" s="38"/>
      <c r="R8" s="39">
        <f t="shared" si="4"/>
        <v>729</v>
      </c>
      <c r="S8" s="40">
        <v>3</v>
      </c>
    </row>
    <row r="9" spans="1:19" ht="15.75">
      <c r="A9" s="25">
        <v>393</v>
      </c>
      <c r="B9" s="26" t="s">
        <v>56</v>
      </c>
      <c r="C9" s="26" t="s">
        <v>25</v>
      </c>
      <c r="D9" s="27" t="s">
        <v>50</v>
      </c>
      <c r="E9" s="26" t="s">
        <v>21</v>
      </c>
      <c r="F9" s="29">
        <v>10.01</v>
      </c>
      <c r="G9" s="33">
        <f t="shared" si="0"/>
        <v>204</v>
      </c>
      <c r="H9" s="36"/>
      <c r="I9" s="37">
        <v>2.51</v>
      </c>
      <c r="J9" s="33">
        <f t="shared" si="1"/>
        <v>235</v>
      </c>
      <c r="K9" s="36"/>
      <c r="L9" s="37">
        <v>10.5</v>
      </c>
      <c r="M9" s="33">
        <f t="shared" si="2"/>
        <v>139</v>
      </c>
      <c r="N9" s="36"/>
      <c r="O9" s="41">
        <v>0.0013334837962962964</v>
      </c>
      <c r="P9" s="33">
        <f t="shared" si="3"/>
        <v>92</v>
      </c>
      <c r="Q9" s="38"/>
      <c r="R9" s="39">
        <f t="shared" si="4"/>
        <v>670</v>
      </c>
      <c r="S9" s="40">
        <v>4</v>
      </c>
    </row>
    <row r="10" spans="1:19" ht="15.75">
      <c r="A10" s="25">
        <v>391</v>
      </c>
      <c r="B10" s="26" t="s">
        <v>57</v>
      </c>
      <c r="C10" s="26" t="s">
        <v>58</v>
      </c>
      <c r="D10" s="27" t="s">
        <v>50</v>
      </c>
      <c r="E10" s="26" t="s">
        <v>21</v>
      </c>
      <c r="F10" s="29">
        <v>10.18</v>
      </c>
      <c r="G10" s="33">
        <f t="shared" si="0"/>
        <v>191</v>
      </c>
      <c r="H10" s="36"/>
      <c r="I10" s="37">
        <v>2.03</v>
      </c>
      <c r="J10" s="33">
        <f t="shared" si="1"/>
        <v>159</v>
      </c>
      <c r="K10" s="36"/>
      <c r="L10" s="37">
        <v>8</v>
      </c>
      <c r="M10" s="33">
        <f t="shared" si="2"/>
        <v>92</v>
      </c>
      <c r="N10" s="36"/>
      <c r="O10" s="41">
        <v>0.001279548611111111</v>
      </c>
      <c r="P10" s="33">
        <f t="shared" si="3"/>
        <v>112</v>
      </c>
      <c r="Q10" s="38"/>
      <c r="R10" s="39">
        <f t="shared" si="4"/>
        <v>554</v>
      </c>
      <c r="S10" s="40">
        <v>5</v>
      </c>
    </row>
    <row r="11" spans="1:19" ht="15.75">
      <c r="A11" s="25">
        <v>315</v>
      </c>
      <c r="B11" s="26" t="s">
        <v>59</v>
      </c>
      <c r="C11" s="26" t="s">
        <v>28</v>
      </c>
      <c r="D11" s="27" t="s">
        <v>50</v>
      </c>
      <c r="E11" s="26" t="s">
        <v>60</v>
      </c>
      <c r="F11" s="29">
        <v>10.46</v>
      </c>
      <c r="G11" s="33">
        <f t="shared" si="0"/>
        <v>171</v>
      </c>
      <c r="H11" s="36"/>
      <c r="I11" s="37">
        <v>2.25</v>
      </c>
      <c r="J11" s="33">
        <f t="shared" si="1"/>
        <v>195</v>
      </c>
      <c r="K11" s="36"/>
      <c r="L11" s="37">
        <v>5.5</v>
      </c>
      <c r="M11" s="33">
        <f t="shared" si="2"/>
        <v>36</v>
      </c>
      <c r="N11" s="36"/>
      <c r="O11" s="41">
        <v>0.0012083217592592595</v>
      </c>
      <c r="P11" s="33">
        <f t="shared" si="3"/>
        <v>142</v>
      </c>
      <c r="Q11" s="38"/>
      <c r="R11" s="39">
        <f t="shared" si="4"/>
        <v>544</v>
      </c>
      <c r="S11" s="40">
        <v>6</v>
      </c>
    </row>
    <row r="12" spans="1:19" s="8" customFormat="1" ht="15.75">
      <c r="A12" s="25">
        <v>392</v>
      </c>
      <c r="B12" s="26" t="s">
        <v>61</v>
      </c>
      <c r="C12" s="26" t="s">
        <v>62</v>
      </c>
      <c r="D12" s="27" t="s">
        <v>50</v>
      </c>
      <c r="E12" s="26" t="s">
        <v>21</v>
      </c>
      <c r="F12" s="29">
        <v>10.48</v>
      </c>
      <c r="G12" s="33">
        <f t="shared" si="0"/>
        <v>170</v>
      </c>
      <c r="H12" s="36"/>
      <c r="I12" s="37">
        <v>1.77</v>
      </c>
      <c r="J12" s="33">
        <f t="shared" si="1"/>
        <v>113</v>
      </c>
      <c r="K12" s="36"/>
      <c r="L12" s="37">
        <v>9</v>
      </c>
      <c r="M12" s="33">
        <f t="shared" si="2"/>
        <v>111</v>
      </c>
      <c r="N12" s="36"/>
      <c r="O12" s="41">
        <v>0.001293715277777778</v>
      </c>
      <c r="P12" s="33">
        <f t="shared" si="3"/>
        <v>107</v>
      </c>
      <c r="Q12" s="38"/>
      <c r="R12" s="39">
        <f t="shared" si="4"/>
        <v>501</v>
      </c>
      <c r="S12" s="40">
        <v>7</v>
      </c>
    </row>
    <row r="13" spans="1:19" ht="15.75">
      <c r="A13" s="25">
        <v>389</v>
      </c>
      <c r="B13" s="26" t="s">
        <v>63</v>
      </c>
      <c r="C13" s="26" t="s">
        <v>23</v>
      </c>
      <c r="D13" s="27" t="s">
        <v>50</v>
      </c>
      <c r="E13" s="26" t="s">
        <v>21</v>
      </c>
      <c r="F13" s="29">
        <v>10.96</v>
      </c>
      <c r="G13" s="33">
        <f t="shared" si="0"/>
        <v>138</v>
      </c>
      <c r="H13" s="36"/>
      <c r="I13" s="37">
        <v>2.13</v>
      </c>
      <c r="J13" s="33">
        <f t="shared" si="1"/>
        <v>175</v>
      </c>
      <c r="K13" s="36"/>
      <c r="L13" s="37">
        <v>8</v>
      </c>
      <c r="M13" s="33">
        <f t="shared" si="2"/>
        <v>92</v>
      </c>
      <c r="N13" s="36"/>
      <c r="O13" s="41">
        <v>0.0015333564814814812</v>
      </c>
      <c r="P13" s="33">
        <f t="shared" si="3"/>
        <v>29</v>
      </c>
      <c r="Q13" s="38"/>
      <c r="R13" s="39">
        <f t="shared" si="4"/>
        <v>434</v>
      </c>
      <c r="S13" s="40">
        <v>8</v>
      </c>
    </row>
    <row r="14" spans="1:19" ht="15.75">
      <c r="A14" s="25">
        <v>349</v>
      </c>
      <c r="B14" s="55" t="s">
        <v>64</v>
      </c>
      <c r="C14" s="55" t="s">
        <v>29</v>
      </c>
      <c r="D14" s="56" t="s">
        <v>50</v>
      </c>
      <c r="E14" s="55" t="s">
        <v>65</v>
      </c>
      <c r="F14" s="29">
        <v>11.42</v>
      </c>
      <c r="G14" s="33">
        <f t="shared" si="0"/>
        <v>110</v>
      </c>
      <c r="H14" s="36"/>
      <c r="I14" s="37">
        <v>2.14</v>
      </c>
      <c r="J14" s="33">
        <f t="shared" si="1"/>
        <v>177</v>
      </c>
      <c r="K14" s="36"/>
      <c r="L14" s="37">
        <v>9.5</v>
      </c>
      <c r="M14" s="33">
        <f t="shared" si="2"/>
        <v>121</v>
      </c>
      <c r="N14" s="36"/>
      <c r="O14" s="41">
        <v>0.0015470717592592593</v>
      </c>
      <c r="P14" s="33">
        <f t="shared" si="3"/>
        <v>25</v>
      </c>
      <c r="Q14" s="38"/>
      <c r="R14" s="39">
        <f t="shared" si="4"/>
        <v>433</v>
      </c>
      <c r="S14" s="40">
        <v>9</v>
      </c>
    </row>
    <row r="15" spans="1:19" ht="15.75">
      <c r="A15" s="25"/>
      <c r="B15" s="42"/>
      <c r="C15" s="26"/>
      <c r="D15" s="27"/>
      <c r="E15" s="26"/>
      <c r="F15" s="29"/>
      <c r="G15" s="33"/>
      <c r="H15" s="36"/>
      <c r="I15" s="37"/>
      <c r="J15" s="33"/>
      <c r="K15" s="36"/>
      <c r="L15" s="37"/>
      <c r="M15" s="33"/>
      <c r="N15" s="36"/>
      <c r="O15" s="41"/>
      <c r="P15" s="33"/>
      <c r="Q15" s="38"/>
      <c r="R15" s="39"/>
      <c r="S15" s="40"/>
    </row>
    <row r="16" spans="1:19" s="8" customFormat="1" ht="15.75">
      <c r="A16" s="25">
        <v>301</v>
      </c>
      <c r="B16" s="26" t="s">
        <v>15</v>
      </c>
      <c r="C16" s="26" t="s">
        <v>16</v>
      </c>
      <c r="D16" s="27" t="s">
        <v>17</v>
      </c>
      <c r="E16" s="28" t="s">
        <v>18</v>
      </c>
      <c r="F16" s="29">
        <v>10.23</v>
      </c>
      <c r="G16" s="33">
        <f>IF(F16&gt;0,ROUNDDOWN(((50/F16)-3.648)/0.0066,0)," ")</f>
        <v>187</v>
      </c>
      <c r="H16" s="36"/>
      <c r="I16" s="37">
        <v>2.3</v>
      </c>
      <c r="J16" s="33">
        <f aca="true" t="shared" si="5" ref="J16:J29">IF(I16&gt;0,ROUNDDOWN((SQRT(I16)-1.0935)/0.00208,0)," ")</f>
        <v>203</v>
      </c>
      <c r="K16" s="36"/>
      <c r="L16" s="37">
        <v>10.5</v>
      </c>
      <c r="M16" s="33">
        <f>IF(L16&gt;0,ROUNDDOWN((SQRT(L16)-2.0232)/0.00874,0)," ")</f>
        <v>139</v>
      </c>
      <c r="N16" s="36"/>
      <c r="O16" s="41">
        <v>0.001342013888888889</v>
      </c>
      <c r="P16" s="33">
        <f>IF(O16&gt;0,ROUNDDOWN(((400/(O16*86400))-2.81)/0.00716,0)," ")</f>
        <v>89</v>
      </c>
      <c r="Q16" s="38"/>
      <c r="R16" s="39">
        <f>SUM(G16,J16,M16,P16)</f>
        <v>618</v>
      </c>
      <c r="S16" s="40">
        <v>1</v>
      </c>
    </row>
    <row r="17" spans="1:19" s="8" customFormat="1" ht="15.75">
      <c r="A17" s="25">
        <v>385</v>
      </c>
      <c r="B17" s="26" t="s">
        <v>19</v>
      </c>
      <c r="C17" s="26" t="s">
        <v>20</v>
      </c>
      <c r="D17" s="27" t="s">
        <v>17</v>
      </c>
      <c r="E17" s="26" t="s">
        <v>21</v>
      </c>
      <c r="F17" s="29">
        <v>10.94</v>
      </c>
      <c r="G17" s="33">
        <f>IF(F17&gt;0,ROUNDDOWN(((50/F17)-3.648)/0.0066,0)," ")</f>
        <v>139</v>
      </c>
      <c r="H17" s="36"/>
      <c r="I17" s="37">
        <v>1.92</v>
      </c>
      <c r="J17" s="33">
        <f t="shared" si="5"/>
        <v>140</v>
      </c>
      <c r="K17" s="36"/>
      <c r="L17" s="37">
        <v>6.5</v>
      </c>
      <c r="M17" s="33">
        <f>IF(L17&gt;0,ROUNDDOWN((SQRT(L17)-2.0232)/0.00874,0)," ")</f>
        <v>60</v>
      </c>
      <c r="N17" s="36"/>
      <c r="O17" s="57">
        <v>0.001222986111111111</v>
      </c>
      <c r="P17" s="33">
        <f>IF(O17&gt;0,ROUNDDOWN(((400/(O17*86400))-2.81)/0.00716,0)," ")</f>
        <v>136</v>
      </c>
      <c r="Q17" s="38"/>
      <c r="R17" s="39">
        <f>SUM(G17,J17,M17,P17)</f>
        <v>475</v>
      </c>
      <c r="S17" s="40">
        <v>2</v>
      </c>
    </row>
    <row r="18" spans="1:19" ht="15.75">
      <c r="A18" s="25">
        <v>388</v>
      </c>
      <c r="B18" s="26" t="s">
        <v>22</v>
      </c>
      <c r="C18" s="26" t="s">
        <v>23</v>
      </c>
      <c r="D18" s="27" t="s">
        <v>17</v>
      </c>
      <c r="E18" s="26" t="s">
        <v>21</v>
      </c>
      <c r="F18" s="29">
        <v>12.05</v>
      </c>
      <c r="G18" s="33">
        <f>IF(F18&gt;0,ROUNDDOWN(((50/F18)-3.648)/0.0066,0)," ")</f>
        <v>75</v>
      </c>
      <c r="H18" s="36"/>
      <c r="I18" s="37">
        <v>1.97</v>
      </c>
      <c r="J18" s="33">
        <f t="shared" si="5"/>
        <v>149</v>
      </c>
      <c r="K18" s="36"/>
      <c r="L18" s="37">
        <v>5.5</v>
      </c>
      <c r="M18" s="33">
        <f>IF(L18&gt;0,ROUNDDOWN((SQRT(L18)-2.0232)/0.00874,0)," ")</f>
        <v>36</v>
      </c>
      <c r="N18" s="36"/>
      <c r="O18" s="41">
        <v>0.0014187731481481482</v>
      </c>
      <c r="P18" s="33">
        <f>IF(O18&gt;0,ROUNDDOWN(((400/(O18*86400))-2.81)/0.00716,0)," ")</f>
        <v>63</v>
      </c>
      <c r="Q18" s="38"/>
      <c r="R18" s="39">
        <f>SUM(G18,J18,M18,P18)</f>
        <v>323</v>
      </c>
      <c r="S18" s="40">
        <v>3</v>
      </c>
    </row>
    <row r="19" spans="1:19" ht="15.75">
      <c r="A19" s="25">
        <v>319</v>
      </c>
      <c r="B19" s="26" t="s">
        <v>24</v>
      </c>
      <c r="C19" s="26" t="s">
        <v>25</v>
      </c>
      <c r="D19" s="27" t="s">
        <v>17</v>
      </c>
      <c r="E19" s="26" t="s">
        <v>26</v>
      </c>
      <c r="F19" s="29">
        <v>11.03</v>
      </c>
      <c r="G19" s="33">
        <f>IF(F19&gt;0,ROUNDDOWN(((50/F19)-3.648)/0.0066,0)," ")</f>
        <v>134</v>
      </c>
      <c r="H19" s="36"/>
      <c r="I19" s="37">
        <v>1.47</v>
      </c>
      <c r="J19" s="33">
        <f t="shared" si="5"/>
        <v>57</v>
      </c>
      <c r="K19" s="36"/>
      <c r="L19" s="37">
        <v>4</v>
      </c>
      <c r="M19" s="33">
        <v>0</v>
      </c>
      <c r="N19" s="36"/>
      <c r="O19" s="41">
        <v>0.0013243981481481481</v>
      </c>
      <c r="P19" s="33">
        <f>IF(O19&gt;0,ROUNDDOWN(((400/(O19*86400))-2.81)/0.00716,0)," ")</f>
        <v>95</v>
      </c>
      <c r="Q19" s="38"/>
      <c r="R19" s="39">
        <f>SUM(G19,J19,M19,P19)</f>
        <v>286</v>
      </c>
      <c r="S19" s="40">
        <v>4</v>
      </c>
    </row>
    <row r="20" spans="1:19" ht="15.75">
      <c r="A20" s="25">
        <v>386</v>
      </c>
      <c r="B20" s="26" t="s">
        <v>27</v>
      </c>
      <c r="C20" s="26" t="s">
        <v>28</v>
      </c>
      <c r="D20" s="27" t="s">
        <v>17</v>
      </c>
      <c r="E20" s="26" t="s">
        <v>21</v>
      </c>
      <c r="F20" s="29">
        <v>12.92</v>
      </c>
      <c r="G20" s="33">
        <f>IF(F20&gt;0,ROUNDDOWN(((50/F20)-3.648)/0.0066,0)," ")</f>
        <v>33</v>
      </c>
      <c r="H20" s="36"/>
      <c r="I20" s="37">
        <v>1.42</v>
      </c>
      <c r="J20" s="33">
        <f t="shared" si="5"/>
        <v>47</v>
      </c>
      <c r="K20" s="36"/>
      <c r="L20" s="37">
        <v>4.5</v>
      </c>
      <c r="M20" s="33">
        <f>IF(L20&gt;0,ROUNDDOWN((SQRT(L20)-2.0232)/0.00874,0)," ")</f>
        <v>11</v>
      </c>
      <c r="N20" s="36"/>
      <c r="O20" s="41">
        <v>0.0017327662037037036</v>
      </c>
      <c r="P20" s="33">
        <v>0</v>
      </c>
      <c r="Q20" s="38"/>
      <c r="R20" s="39">
        <f>SUM(G20,J20,M20,P20)</f>
        <v>91</v>
      </c>
      <c r="S20" s="40">
        <v>5</v>
      </c>
    </row>
    <row r="21" spans="1:19" ht="15.75">
      <c r="A21" s="25"/>
      <c r="B21" s="26"/>
      <c r="C21" s="26"/>
      <c r="D21" s="27"/>
      <c r="E21" s="26"/>
      <c r="F21" s="29"/>
      <c r="G21" s="33"/>
      <c r="H21" s="36"/>
      <c r="I21" s="37"/>
      <c r="J21" s="33"/>
      <c r="K21" s="36"/>
      <c r="L21" s="37"/>
      <c r="M21" s="33"/>
      <c r="N21" s="36"/>
      <c r="O21" s="41"/>
      <c r="P21" s="33"/>
      <c r="Q21" s="38"/>
      <c r="R21" s="39"/>
      <c r="S21" s="40"/>
    </row>
    <row r="22" spans="1:19" ht="15.75">
      <c r="A22" s="25">
        <v>288</v>
      </c>
      <c r="B22" s="26" t="s">
        <v>30</v>
      </c>
      <c r="C22" s="26" t="s">
        <v>31</v>
      </c>
      <c r="D22" s="27" t="s">
        <v>32</v>
      </c>
      <c r="E22" s="28" t="s">
        <v>33</v>
      </c>
      <c r="F22" s="29">
        <v>12.35</v>
      </c>
      <c r="G22" s="33">
        <f>IF(F22&gt;0,ROUNDDOWN(((50/F22)-3.648)/0.0066,0)," ")</f>
        <v>60</v>
      </c>
      <c r="H22" s="36"/>
      <c r="I22" s="37">
        <v>1.96</v>
      </c>
      <c r="J22" s="33">
        <f t="shared" si="5"/>
        <v>147</v>
      </c>
      <c r="K22" s="36"/>
      <c r="L22" s="37">
        <v>6</v>
      </c>
      <c r="M22" s="33">
        <f>IF(L22&gt;0,ROUNDDOWN((SQRT(L22)-2.0232)/0.00874,0)," ")</f>
        <v>48</v>
      </c>
      <c r="N22" s="36"/>
      <c r="O22" s="41">
        <v>0.0014090162037037038</v>
      </c>
      <c r="P22" s="33">
        <f>IF(O22&gt;0,ROUNDDOWN(((400/(O22*86400))-2.81)/0.00716,0)," ")</f>
        <v>66</v>
      </c>
      <c r="Q22" s="38"/>
      <c r="R22" s="39">
        <f aca="true" t="shared" si="6" ref="R22:R27">SUM(G22,J22,M22,P22)</f>
        <v>321</v>
      </c>
      <c r="S22" s="40">
        <v>1</v>
      </c>
    </row>
    <row r="23" spans="1:19" ht="15.75">
      <c r="A23" s="25">
        <v>441</v>
      </c>
      <c r="B23" s="26" t="s">
        <v>34</v>
      </c>
      <c r="C23" s="26" t="s">
        <v>35</v>
      </c>
      <c r="D23" s="27" t="s">
        <v>32</v>
      </c>
      <c r="E23" s="26" t="s">
        <v>21</v>
      </c>
      <c r="F23" s="29">
        <v>12.15</v>
      </c>
      <c r="G23" s="33">
        <f>IF(F23&gt;0,ROUNDDOWN(((50/F23)-3.648)/0.0066,0)," ")</f>
        <v>70</v>
      </c>
      <c r="H23" s="36"/>
      <c r="I23" s="37">
        <v>1.78</v>
      </c>
      <c r="J23" s="33">
        <f t="shared" si="5"/>
        <v>115</v>
      </c>
      <c r="K23" s="36"/>
      <c r="L23" s="37">
        <v>5</v>
      </c>
      <c r="M23" s="33">
        <f>IF(L23&gt;0,ROUNDDOWN((SQRT(L23)-2.0232)/0.00874,0)," ")</f>
        <v>24</v>
      </c>
      <c r="N23" s="36"/>
      <c r="O23" s="41">
        <v>0.0015072337962962962</v>
      </c>
      <c r="P23" s="33">
        <f>IF(O23&gt;0,ROUNDDOWN(((400/(O23*86400))-2.81)/0.00716,0)," ")</f>
        <v>36</v>
      </c>
      <c r="Q23" s="38"/>
      <c r="R23" s="39">
        <f t="shared" si="6"/>
        <v>245</v>
      </c>
      <c r="S23" s="40">
        <v>2</v>
      </c>
    </row>
    <row r="24" spans="1:19" ht="15.75">
      <c r="A24" s="25">
        <v>383</v>
      </c>
      <c r="B24" s="26" t="s">
        <v>36</v>
      </c>
      <c r="C24" s="26" t="s">
        <v>37</v>
      </c>
      <c r="D24" s="27" t="s">
        <v>32</v>
      </c>
      <c r="E24" s="26" t="s">
        <v>21</v>
      </c>
      <c r="F24" s="29">
        <v>12.61</v>
      </c>
      <c r="G24" s="33">
        <f>IF(F24&gt;0,ROUNDDOWN(((50/F24)-3.648)/0.0066,0)," ")</f>
        <v>48</v>
      </c>
      <c r="H24" s="36"/>
      <c r="I24" s="37">
        <v>1.45</v>
      </c>
      <c r="J24" s="33">
        <f t="shared" si="5"/>
        <v>53</v>
      </c>
      <c r="K24" s="36"/>
      <c r="L24" s="37">
        <v>4</v>
      </c>
      <c r="M24" s="33">
        <v>0</v>
      </c>
      <c r="N24" s="36"/>
      <c r="O24" s="41">
        <v>0.0014949884259259259</v>
      </c>
      <c r="P24" s="33">
        <f>IF(O24&gt;0,ROUNDDOWN(((400/(O24*86400))-2.81)/0.00716,0)," ")</f>
        <v>40</v>
      </c>
      <c r="Q24" s="38"/>
      <c r="R24" s="39">
        <f t="shared" si="6"/>
        <v>141</v>
      </c>
      <c r="S24" s="40">
        <v>3</v>
      </c>
    </row>
    <row r="25" spans="1:19" ht="15.75">
      <c r="A25" s="25">
        <v>443</v>
      </c>
      <c r="B25" s="26" t="s">
        <v>38</v>
      </c>
      <c r="C25" s="26" t="s">
        <v>39</v>
      </c>
      <c r="D25" s="27" t="s">
        <v>32</v>
      </c>
      <c r="E25" s="26" t="s">
        <v>21</v>
      </c>
      <c r="F25" s="29">
        <v>14.14</v>
      </c>
      <c r="G25" s="33">
        <v>0</v>
      </c>
      <c r="H25" s="36"/>
      <c r="I25" s="37">
        <v>1.57</v>
      </c>
      <c r="J25" s="33">
        <f t="shared" si="5"/>
        <v>76</v>
      </c>
      <c r="K25" s="36"/>
      <c r="L25" s="37">
        <v>5.5</v>
      </c>
      <c r="M25" s="33">
        <f>IF(L25&gt;0,ROUNDDOWN((SQRT(L25)-2.0232)/0.00874,0)," ")</f>
        <v>36</v>
      </c>
      <c r="N25" s="36"/>
      <c r="O25" s="41">
        <v>0.0018135185185185188</v>
      </c>
      <c r="P25" s="33">
        <v>0</v>
      </c>
      <c r="Q25" s="38"/>
      <c r="R25" s="39">
        <f t="shared" si="6"/>
        <v>112</v>
      </c>
      <c r="S25" s="40">
        <v>4</v>
      </c>
    </row>
    <row r="26" spans="1:19" ht="15.75">
      <c r="A26" s="25">
        <v>382</v>
      </c>
      <c r="B26" s="26" t="s">
        <v>40</v>
      </c>
      <c r="C26" s="26" t="s">
        <v>41</v>
      </c>
      <c r="D26" s="27" t="s">
        <v>32</v>
      </c>
      <c r="E26" s="26" t="s">
        <v>21</v>
      </c>
      <c r="F26" s="29">
        <v>13.43</v>
      </c>
      <c r="G26" s="33">
        <f>IF(F26&gt;0,ROUNDDOWN(((50/F26)-3.648)/0.0066,0)," ")</f>
        <v>11</v>
      </c>
      <c r="H26" s="36"/>
      <c r="I26" s="37">
        <v>1.55</v>
      </c>
      <c r="J26" s="33">
        <f t="shared" si="5"/>
        <v>72</v>
      </c>
      <c r="K26" s="36"/>
      <c r="L26" s="37">
        <v>3.5</v>
      </c>
      <c r="M26" s="33">
        <v>0</v>
      </c>
      <c r="N26" s="36"/>
      <c r="O26" s="41">
        <v>0.0017799768518518518</v>
      </c>
      <c r="P26" s="33">
        <v>0</v>
      </c>
      <c r="Q26" s="38"/>
      <c r="R26" s="39">
        <f t="shared" si="6"/>
        <v>83</v>
      </c>
      <c r="S26" s="40">
        <v>5</v>
      </c>
    </row>
    <row r="27" spans="1:19" ht="15.75">
      <c r="A27" s="25">
        <v>384</v>
      </c>
      <c r="B27" s="26" t="s">
        <v>43</v>
      </c>
      <c r="C27" s="26" t="s">
        <v>44</v>
      </c>
      <c r="D27" s="27" t="s">
        <v>32</v>
      </c>
      <c r="E27" s="26" t="s">
        <v>21</v>
      </c>
      <c r="F27" s="29"/>
      <c r="G27" s="33" t="str">
        <f>IF(F27&gt;0,ROUNDDOWN(((50/F27)-3.648)/0.0066,0)," ")</f>
        <v> </v>
      </c>
      <c r="H27" s="36"/>
      <c r="I27" s="37"/>
      <c r="J27" s="33" t="str">
        <f t="shared" si="5"/>
        <v> </v>
      </c>
      <c r="K27" s="36"/>
      <c r="L27" s="37">
        <v>3</v>
      </c>
      <c r="M27" s="33">
        <v>0</v>
      </c>
      <c r="N27" s="36"/>
      <c r="O27" s="41"/>
      <c r="P27" s="33" t="str">
        <f>IF(O27&gt;0,ROUNDDOWN(((400/(O27*86400))-2.81)/0.00716,0)," ")</f>
        <v> </v>
      </c>
      <c r="Q27" s="38"/>
      <c r="R27" s="39">
        <f t="shared" si="6"/>
        <v>0</v>
      </c>
      <c r="S27" s="40">
        <v>6</v>
      </c>
    </row>
    <row r="28" spans="1:19" ht="15.75">
      <c r="A28" s="25"/>
      <c r="B28" s="26"/>
      <c r="C28" s="26"/>
      <c r="D28" s="27"/>
      <c r="E28" s="26"/>
      <c r="F28" s="29"/>
      <c r="G28" s="33"/>
      <c r="H28" s="36"/>
      <c r="I28" s="37"/>
      <c r="J28" s="33"/>
      <c r="K28" s="36"/>
      <c r="L28" s="37"/>
      <c r="M28" s="33"/>
      <c r="N28" s="36"/>
      <c r="O28" s="41"/>
      <c r="P28" s="33"/>
      <c r="Q28" s="38"/>
      <c r="R28" s="39"/>
      <c r="S28" s="40"/>
    </row>
    <row r="29" spans="1:19" ht="15.75">
      <c r="A29" s="45">
        <v>440</v>
      </c>
      <c r="B29" s="46" t="s">
        <v>22</v>
      </c>
      <c r="C29" s="46" t="s">
        <v>45</v>
      </c>
      <c r="D29" s="47" t="s">
        <v>46</v>
      </c>
      <c r="E29" s="46" t="s">
        <v>21</v>
      </c>
      <c r="F29" s="18"/>
      <c r="G29" s="48" t="str">
        <f>IF(F29&gt;0,ROUNDDOWN(((50/F29)-3.648)/0.0066,0)," ")</f>
        <v> </v>
      </c>
      <c r="H29" s="20"/>
      <c r="I29" s="21">
        <v>2.08</v>
      </c>
      <c r="J29" s="48">
        <f t="shared" si="5"/>
        <v>167</v>
      </c>
      <c r="K29" s="20"/>
      <c r="L29" s="21">
        <v>4.5</v>
      </c>
      <c r="M29" s="48">
        <f>IF(L29&gt;0,ROUNDDOWN((SQRT(L29)-2.0232)/0.00874,0)," ")</f>
        <v>11</v>
      </c>
      <c r="N29" s="20"/>
      <c r="O29" s="22">
        <v>0.0015487384259259258</v>
      </c>
      <c r="P29" s="48">
        <f>IF(O29&gt;0,ROUNDDOWN(((400/(O29*86400))-2.81)/0.00716,0)," ")</f>
        <v>25</v>
      </c>
      <c r="Q29" s="49"/>
      <c r="R29" s="50">
        <f>SUM(G29,J29,M29,P29)</f>
        <v>203</v>
      </c>
      <c r="S29" s="24">
        <v>1</v>
      </c>
    </row>
    <row r="30" spans="6:19" ht="12.75">
      <c r="F30" s="51"/>
      <c r="G30" s="8"/>
      <c r="H30" s="8"/>
      <c r="I30" s="51"/>
      <c r="J30" s="52"/>
      <c r="K30" s="52"/>
      <c r="L30" s="51"/>
      <c r="M30" s="8"/>
      <c r="N30" s="8"/>
      <c r="O30" s="53"/>
      <c r="P30" s="52"/>
      <c r="Q30" s="52"/>
      <c r="R30" s="52"/>
      <c r="S30" s="52"/>
    </row>
    <row r="31" spans="6:19" ht="12.75">
      <c r="F31" s="51"/>
      <c r="G31" s="8"/>
      <c r="H31" s="8"/>
      <c r="I31" s="51"/>
      <c r="J31" s="8"/>
      <c r="K31" s="8"/>
      <c r="L31" s="51"/>
      <c r="M31" s="8"/>
      <c r="N31" s="8"/>
      <c r="O31" s="53"/>
      <c r="P31" s="52"/>
      <c r="Q31" s="52"/>
      <c r="R31" s="52"/>
      <c r="S31" s="52"/>
    </row>
    <row r="32" spans="6:19" ht="12.75">
      <c r="F32" s="51"/>
      <c r="G32" s="8"/>
      <c r="H32" s="8"/>
      <c r="I32" s="51"/>
      <c r="J32" s="8"/>
      <c r="K32" s="8"/>
      <c r="L32" s="51"/>
      <c r="M32" s="8"/>
      <c r="N32" s="8"/>
      <c r="O32" s="53"/>
      <c r="P32" s="52"/>
      <c r="Q32" s="52"/>
      <c r="R32" s="52"/>
      <c r="S32" s="52"/>
    </row>
    <row r="33" spans="16:19" ht="12.75">
      <c r="P33" s="54"/>
      <c r="Q33" s="54"/>
      <c r="R33" s="54"/>
      <c r="S33" s="54"/>
    </row>
    <row r="34" spans="16:19" ht="12.75">
      <c r="P34" s="54"/>
      <c r="Q34" s="54"/>
      <c r="R34" s="54"/>
      <c r="S34" s="54"/>
    </row>
    <row r="35" spans="16:19" ht="12.75">
      <c r="P35" s="54"/>
      <c r="Q35" s="54"/>
      <c r="R35" s="54"/>
      <c r="S35" s="54"/>
    </row>
    <row r="36" spans="16:19" ht="12.75">
      <c r="P36" s="54"/>
      <c r="Q36" s="54"/>
      <c r="R36" s="54"/>
      <c r="S36" s="54"/>
    </row>
    <row r="37" spans="16:19" ht="12.75">
      <c r="P37" s="54"/>
      <c r="Q37" s="54"/>
      <c r="R37" s="54"/>
      <c r="S37" s="54"/>
    </row>
    <row r="38" spans="16:19" ht="12.75">
      <c r="P38" s="54"/>
      <c r="Q38" s="54"/>
      <c r="R38" s="54"/>
      <c r="S38" s="54"/>
    </row>
    <row r="39" spans="16:19" ht="12.75">
      <c r="P39" s="54"/>
      <c r="Q39" s="54"/>
      <c r="R39" s="54"/>
      <c r="S39" s="54"/>
    </row>
    <row r="40" spans="16:19" ht="12.75">
      <c r="P40" s="54"/>
      <c r="Q40" s="54"/>
      <c r="R40" s="54"/>
      <c r="S40" s="54"/>
    </row>
    <row r="41" spans="16:19" ht="12.75">
      <c r="P41" s="54"/>
      <c r="Q41" s="54"/>
      <c r="R41" s="54"/>
      <c r="S41" s="54"/>
    </row>
    <row r="42" spans="16:19" ht="12.75">
      <c r="P42" s="54"/>
      <c r="Q42" s="54"/>
      <c r="R42" s="54"/>
      <c r="S42" s="54"/>
    </row>
    <row r="43" spans="16:19" ht="12.75">
      <c r="P43" s="54"/>
      <c r="Q43" s="54"/>
      <c r="R43" s="54"/>
      <c r="S43" s="54"/>
    </row>
    <row r="44" spans="16:19" ht="12.75">
      <c r="P44" s="54"/>
      <c r="Q44" s="54"/>
      <c r="R44" s="54"/>
      <c r="S44" s="54"/>
    </row>
    <row r="45" spans="16:19" ht="12.75">
      <c r="P45" s="54"/>
      <c r="Q45" s="54"/>
      <c r="R45" s="54"/>
      <c r="S45" s="54"/>
    </row>
    <row r="46" spans="16:19" ht="12.75">
      <c r="P46" s="54"/>
      <c r="Q46" s="54"/>
      <c r="R46" s="54"/>
      <c r="S46" s="54"/>
    </row>
    <row r="47" spans="16:19" ht="12.75">
      <c r="P47" s="54"/>
      <c r="Q47" s="54"/>
      <c r="R47" s="54"/>
      <c r="S47" s="54"/>
    </row>
    <row r="48" spans="16:19" ht="12.75">
      <c r="P48" s="54"/>
      <c r="Q48" s="54"/>
      <c r="R48" s="54"/>
      <c r="S48" s="54"/>
    </row>
    <row r="49" spans="16:19" ht="12.75">
      <c r="P49" s="54"/>
      <c r="Q49" s="54"/>
      <c r="R49" s="54"/>
      <c r="S49" s="54"/>
    </row>
    <row r="50" spans="16:19" ht="12.75">
      <c r="P50" s="54"/>
      <c r="Q50" s="54"/>
      <c r="R50" s="54"/>
      <c r="S50" s="54"/>
    </row>
    <row r="51" spans="16:19" ht="12.75">
      <c r="P51" s="54"/>
      <c r="Q51" s="54"/>
      <c r="R51" s="54"/>
      <c r="S51" s="54"/>
    </row>
    <row r="52" spans="16:19" ht="12.75">
      <c r="P52" s="54"/>
      <c r="Q52" s="54"/>
      <c r="R52" s="54"/>
      <c r="S52" s="54"/>
    </row>
    <row r="53" spans="16:19" ht="12.75">
      <c r="P53" s="54"/>
      <c r="Q53" s="54"/>
      <c r="R53" s="54"/>
      <c r="S53" s="54"/>
    </row>
    <row r="54" spans="16:19" ht="12.75">
      <c r="P54" s="54"/>
      <c r="Q54" s="54"/>
      <c r="R54" s="54"/>
      <c r="S54" s="54"/>
    </row>
    <row r="55" spans="16:19" ht="12.75">
      <c r="P55" s="54"/>
      <c r="Q55" s="54"/>
      <c r="R55" s="54"/>
      <c r="S55" s="54"/>
    </row>
    <row r="56" spans="16:19" ht="12.75">
      <c r="P56" s="54"/>
      <c r="Q56" s="54"/>
      <c r="R56" s="54"/>
      <c r="S56" s="54"/>
    </row>
    <row r="57" spans="16:19" ht="12.75">
      <c r="P57" s="54"/>
      <c r="Q57" s="54"/>
      <c r="R57" s="54"/>
      <c r="S57" s="54"/>
    </row>
    <row r="58" spans="16:19" ht="12.75">
      <c r="P58" s="54"/>
      <c r="Q58" s="54"/>
      <c r="R58" s="54"/>
      <c r="S58" s="54"/>
    </row>
    <row r="59" spans="16:19" ht="12.75">
      <c r="P59" s="54"/>
      <c r="Q59" s="54"/>
      <c r="R59" s="54"/>
      <c r="S59" s="54"/>
    </row>
    <row r="60" spans="16:19" ht="12.75">
      <c r="P60" s="54"/>
      <c r="Q60" s="54"/>
      <c r="R60" s="54"/>
      <c r="S60" s="54"/>
    </row>
  </sheetData>
  <mergeCells count="11">
    <mergeCell ref="A3:A4"/>
    <mergeCell ref="L1:N1"/>
    <mergeCell ref="F3:H3"/>
    <mergeCell ref="I3:K3"/>
    <mergeCell ref="R3:S3"/>
    <mergeCell ref="L3:N3"/>
    <mergeCell ref="O3:Q3"/>
    <mergeCell ref="B3:B4"/>
    <mergeCell ref="C3:C4"/>
    <mergeCell ref="D3:D4"/>
    <mergeCell ref="E3:E4"/>
  </mergeCells>
  <printOptions horizontalCentered="1"/>
  <pageMargins left="0.7874015748031497" right="0.7874015748031497" top="0.984251968503937" bottom="0.7874015748031497" header="0.5118110236220472" footer="0.5118110236220472"/>
  <pageSetup horizontalDpi="150" verticalDpi="15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43"/>
  <sheetViews>
    <sheetView tabSelected="1" workbookViewId="0" topLeftCell="A1">
      <selection activeCell="A1" sqref="A1"/>
    </sheetView>
  </sheetViews>
  <sheetFormatPr defaultColWidth="12" defaultRowHeight="12.75"/>
  <cols>
    <col min="1" max="1" width="5.16015625" style="8" customWidth="1"/>
    <col min="2" max="2" width="13.5" style="0" customWidth="1"/>
    <col min="3" max="3" width="13.33203125" style="0" customWidth="1"/>
    <col min="4" max="4" width="3.83203125" style="0" customWidth="1"/>
    <col min="5" max="5" width="16.83203125" style="0" customWidth="1"/>
    <col min="6" max="6" width="7.33203125" style="9" customWidth="1"/>
    <col min="7" max="7" width="5.83203125" style="0" customWidth="1"/>
    <col min="8" max="8" width="2.83203125" style="0" customWidth="1"/>
    <col min="9" max="9" width="7.33203125" style="9" customWidth="1"/>
    <col min="10" max="10" width="5.83203125" style="0" customWidth="1"/>
    <col min="11" max="11" width="2.83203125" style="0" customWidth="1"/>
    <col min="12" max="12" width="7.33203125" style="9" customWidth="1"/>
    <col min="13" max="13" width="5.83203125" style="0" customWidth="1"/>
    <col min="14" max="14" width="2.83203125" style="0" customWidth="1"/>
    <col min="15" max="15" width="7.33203125" style="9" customWidth="1"/>
    <col min="16" max="16" width="5.83203125" style="0" customWidth="1"/>
    <col min="17" max="17" width="2.83203125" style="0" customWidth="1"/>
    <col min="18" max="18" width="7.33203125" style="9" customWidth="1"/>
    <col min="19" max="19" width="5.83203125" style="0" customWidth="1"/>
    <col min="20" max="20" width="2.83203125" style="0" customWidth="1"/>
    <col min="21" max="21" width="8" style="0" customWidth="1"/>
    <col min="22" max="22" width="7.16015625" style="0" customWidth="1"/>
    <col min="23" max="24" width="1.83203125" style="0" customWidth="1"/>
    <col min="25" max="32" width="6.83203125" style="0" customWidth="1"/>
  </cols>
  <sheetData>
    <row r="1" spans="1:22" s="3" customFormat="1" ht="18.75" customHeight="1">
      <c r="A1" s="1"/>
      <c r="B1" s="2" t="s">
        <v>0</v>
      </c>
      <c r="F1" s="4"/>
      <c r="I1" s="4"/>
      <c r="L1" s="4"/>
      <c r="M1" s="5"/>
      <c r="O1" s="84">
        <v>39200</v>
      </c>
      <c r="P1" s="84"/>
      <c r="Q1" s="84"/>
      <c r="V1" s="7" t="s">
        <v>351</v>
      </c>
    </row>
    <row r="2" ht="12.75" customHeight="1"/>
    <row r="3" spans="1:22" ht="15.75">
      <c r="A3" s="82" t="s">
        <v>1</v>
      </c>
      <c r="B3" s="78" t="s">
        <v>2</v>
      </c>
      <c r="C3" s="78" t="s">
        <v>3</v>
      </c>
      <c r="D3" s="80" t="s">
        <v>4</v>
      </c>
      <c r="E3" s="78" t="s">
        <v>5</v>
      </c>
      <c r="F3" s="76" t="s">
        <v>195</v>
      </c>
      <c r="G3" s="76"/>
      <c r="H3" s="77"/>
      <c r="I3" s="76" t="s">
        <v>196</v>
      </c>
      <c r="J3" s="76"/>
      <c r="K3" s="77"/>
      <c r="L3" s="75" t="s">
        <v>197</v>
      </c>
      <c r="M3" s="76"/>
      <c r="N3" s="77"/>
      <c r="O3" s="75" t="s">
        <v>7</v>
      </c>
      <c r="P3" s="76"/>
      <c r="Q3" s="77"/>
      <c r="R3" s="75" t="s">
        <v>198</v>
      </c>
      <c r="S3" s="76"/>
      <c r="T3" s="77"/>
      <c r="U3" s="73" t="s">
        <v>199</v>
      </c>
      <c r="V3" s="74"/>
    </row>
    <row r="4" spans="1:22" s="8" customFormat="1" ht="15.75">
      <c r="A4" s="83"/>
      <c r="B4" s="79"/>
      <c r="C4" s="79"/>
      <c r="D4" s="81"/>
      <c r="E4" s="79"/>
      <c r="F4" s="18" t="s">
        <v>11</v>
      </c>
      <c r="G4" s="19" t="s">
        <v>12</v>
      </c>
      <c r="H4" s="20"/>
      <c r="I4" s="18" t="s">
        <v>11</v>
      </c>
      <c r="J4" s="19" t="s">
        <v>12</v>
      </c>
      <c r="K4" s="20"/>
      <c r="L4" s="21" t="s">
        <v>200</v>
      </c>
      <c r="M4" s="19" t="s">
        <v>12</v>
      </c>
      <c r="N4" s="20"/>
      <c r="O4" s="21" t="s">
        <v>13</v>
      </c>
      <c r="P4" s="19" t="s">
        <v>12</v>
      </c>
      <c r="Q4" s="20"/>
      <c r="R4" s="21" t="s">
        <v>13</v>
      </c>
      <c r="S4" s="19" t="s">
        <v>12</v>
      </c>
      <c r="T4" s="20"/>
      <c r="U4" s="23" t="s">
        <v>12</v>
      </c>
      <c r="V4" s="24" t="s">
        <v>14</v>
      </c>
    </row>
    <row r="5" spans="1:22" s="8" customFormat="1" ht="15.75">
      <c r="A5" s="65"/>
      <c r="B5" s="66"/>
      <c r="C5" s="66"/>
      <c r="D5" s="67"/>
      <c r="E5" s="66"/>
      <c r="F5" s="29"/>
      <c r="G5" s="68"/>
      <c r="H5" s="36"/>
      <c r="I5" s="29"/>
      <c r="J5" s="68"/>
      <c r="K5" s="36"/>
      <c r="L5" s="37"/>
      <c r="M5" s="68"/>
      <c r="N5" s="36"/>
      <c r="O5" s="37"/>
      <c r="P5" s="68"/>
      <c r="Q5" s="36"/>
      <c r="R5" s="37"/>
      <c r="S5" s="68"/>
      <c r="T5" s="36"/>
      <c r="U5" s="69"/>
      <c r="V5" s="40"/>
    </row>
    <row r="6" spans="1:22" ht="15.75">
      <c r="A6" s="25">
        <v>374</v>
      </c>
      <c r="B6" s="26" t="s">
        <v>352</v>
      </c>
      <c r="C6" s="26" t="s">
        <v>294</v>
      </c>
      <c r="D6" s="27" t="s">
        <v>212</v>
      </c>
      <c r="E6" s="28" t="s">
        <v>84</v>
      </c>
      <c r="F6" s="29">
        <v>12.55</v>
      </c>
      <c r="G6" s="33">
        <f aca="true" t="shared" si="0" ref="G6:G12">IF(F6&gt;0,ROUNDDOWN(((100/F6)-4.341)/0.00676,0)," ")</f>
        <v>536</v>
      </c>
      <c r="H6" s="36"/>
      <c r="I6" s="29">
        <v>11.8</v>
      </c>
      <c r="J6" s="33">
        <f aca="true" t="shared" si="1" ref="J6:J12">IF(I6&gt;0,ROUNDDOWN(((80/I6)-1.40833)/0.00943,0)," ")</f>
        <v>569</v>
      </c>
      <c r="K6" s="36"/>
      <c r="L6" s="37">
        <v>1.73</v>
      </c>
      <c r="M6" s="33">
        <f aca="true" t="shared" si="2" ref="M6:M12">IF(L6&gt;0,ROUNDDOWN((SQRT(L6)-0.841)/0.0008,0)," ")</f>
        <v>592</v>
      </c>
      <c r="N6" s="36"/>
      <c r="O6" s="37">
        <v>6.19</v>
      </c>
      <c r="P6" s="33">
        <f aca="true" t="shared" si="3" ref="P6:P12">IF(O6&gt;0,ROUNDDOWN((SQRT(O6)-1.15028)/0.00219,0)," ")</f>
        <v>610</v>
      </c>
      <c r="Q6" s="36"/>
      <c r="R6" s="37">
        <v>43.15</v>
      </c>
      <c r="S6" s="33">
        <f aca="true" t="shared" si="4" ref="S6:S12">IF(R6&gt;0,ROUNDDOWN((SQRT(R6)-0.35)/0.01052,0)," ")</f>
        <v>591</v>
      </c>
      <c r="T6" s="36"/>
      <c r="U6" s="39">
        <f aca="true" t="shared" si="5" ref="U6:U12">SUM(G6,J6,M6,P6,S6)</f>
        <v>2898</v>
      </c>
      <c r="V6" s="40">
        <v>1</v>
      </c>
    </row>
    <row r="7" spans="1:22" ht="15.75">
      <c r="A7" s="25">
        <v>226</v>
      </c>
      <c r="B7" s="26" t="s">
        <v>198</v>
      </c>
      <c r="C7" s="26" t="s">
        <v>353</v>
      </c>
      <c r="D7" s="27" t="s">
        <v>212</v>
      </c>
      <c r="E7" s="28" t="s">
        <v>93</v>
      </c>
      <c r="F7" s="29">
        <v>12.35</v>
      </c>
      <c r="G7" s="33">
        <f t="shared" si="0"/>
        <v>555</v>
      </c>
      <c r="H7" s="36"/>
      <c r="I7" s="29">
        <v>11.96</v>
      </c>
      <c r="J7" s="33">
        <f t="shared" si="1"/>
        <v>559</v>
      </c>
      <c r="K7" s="36"/>
      <c r="L7" s="37">
        <v>1.73</v>
      </c>
      <c r="M7" s="33">
        <f t="shared" si="2"/>
        <v>592</v>
      </c>
      <c r="N7" s="36"/>
      <c r="O7" s="37">
        <v>5.76</v>
      </c>
      <c r="P7" s="33">
        <f t="shared" si="3"/>
        <v>570</v>
      </c>
      <c r="Q7" s="36"/>
      <c r="R7" s="37">
        <v>36.5</v>
      </c>
      <c r="S7" s="33">
        <f t="shared" si="4"/>
        <v>541</v>
      </c>
      <c r="T7" s="36"/>
      <c r="U7" s="39">
        <f t="shared" si="5"/>
        <v>2817</v>
      </c>
      <c r="V7" s="40">
        <v>2</v>
      </c>
    </row>
    <row r="8" spans="1:22" ht="15.75">
      <c r="A8" s="25">
        <v>223</v>
      </c>
      <c r="B8" s="26" t="s">
        <v>354</v>
      </c>
      <c r="C8" s="26" t="s">
        <v>355</v>
      </c>
      <c r="D8" s="27" t="s">
        <v>212</v>
      </c>
      <c r="E8" s="28" t="s">
        <v>93</v>
      </c>
      <c r="F8" s="29">
        <v>13.44</v>
      </c>
      <c r="G8" s="33">
        <f t="shared" si="0"/>
        <v>458</v>
      </c>
      <c r="H8" s="36"/>
      <c r="I8" s="29">
        <v>13.5</v>
      </c>
      <c r="J8" s="33">
        <f t="shared" si="1"/>
        <v>479</v>
      </c>
      <c r="K8" s="36"/>
      <c r="L8" s="37">
        <v>1.43</v>
      </c>
      <c r="M8" s="33">
        <f t="shared" si="2"/>
        <v>443</v>
      </c>
      <c r="N8" s="36"/>
      <c r="O8" s="37">
        <v>5.24</v>
      </c>
      <c r="P8" s="33">
        <f t="shared" si="3"/>
        <v>520</v>
      </c>
      <c r="Q8" s="36"/>
      <c r="R8" s="37">
        <v>35.79</v>
      </c>
      <c r="S8" s="33">
        <f t="shared" si="4"/>
        <v>535</v>
      </c>
      <c r="T8" s="36"/>
      <c r="U8" s="39">
        <f t="shared" si="5"/>
        <v>2435</v>
      </c>
      <c r="V8" s="40">
        <v>3</v>
      </c>
    </row>
    <row r="9" spans="1:22" ht="15.75">
      <c r="A9" s="25"/>
      <c r="B9" s="42"/>
      <c r="C9" s="26"/>
      <c r="D9" s="27"/>
      <c r="E9" s="26"/>
      <c r="F9" s="29"/>
      <c r="G9" s="33" t="str">
        <f t="shared" si="0"/>
        <v> </v>
      </c>
      <c r="H9" s="36"/>
      <c r="I9" s="29"/>
      <c r="J9" s="33" t="str">
        <f t="shared" si="1"/>
        <v> </v>
      </c>
      <c r="K9" s="36"/>
      <c r="L9" s="37"/>
      <c r="M9" s="33" t="str">
        <f t="shared" si="2"/>
        <v> </v>
      </c>
      <c r="N9" s="36"/>
      <c r="O9" s="37"/>
      <c r="P9" s="33" t="str">
        <f t="shared" si="3"/>
        <v> </v>
      </c>
      <c r="Q9" s="36"/>
      <c r="R9" s="37"/>
      <c r="S9" s="33" t="str">
        <f t="shared" si="4"/>
        <v> </v>
      </c>
      <c r="T9" s="36"/>
      <c r="U9" s="39"/>
      <c r="V9" s="40"/>
    </row>
    <row r="10" spans="1:22" ht="15.75">
      <c r="A10" s="25">
        <v>265</v>
      </c>
      <c r="B10" s="42" t="s">
        <v>356</v>
      </c>
      <c r="C10" s="26" t="s">
        <v>357</v>
      </c>
      <c r="D10" s="27" t="s">
        <v>203</v>
      </c>
      <c r="E10" s="28" t="s">
        <v>72</v>
      </c>
      <c r="F10" s="29">
        <v>13.11</v>
      </c>
      <c r="G10" s="33">
        <f t="shared" si="0"/>
        <v>486</v>
      </c>
      <c r="H10" s="36"/>
      <c r="I10" s="29">
        <v>12.79</v>
      </c>
      <c r="J10" s="33">
        <f t="shared" si="1"/>
        <v>513</v>
      </c>
      <c r="K10" s="36"/>
      <c r="L10" s="37">
        <v>1.46</v>
      </c>
      <c r="M10" s="33">
        <f t="shared" si="2"/>
        <v>459</v>
      </c>
      <c r="N10" s="36"/>
      <c r="O10" s="37">
        <v>4.85</v>
      </c>
      <c r="P10" s="33">
        <f t="shared" si="3"/>
        <v>480</v>
      </c>
      <c r="Q10" s="36"/>
      <c r="R10" s="37">
        <v>34.16</v>
      </c>
      <c r="S10" s="33">
        <f t="shared" si="4"/>
        <v>522</v>
      </c>
      <c r="T10" s="36"/>
      <c r="U10" s="39">
        <f t="shared" si="5"/>
        <v>2460</v>
      </c>
      <c r="V10" s="40">
        <v>1</v>
      </c>
    </row>
    <row r="11" spans="1:22" s="8" customFormat="1" ht="15.75">
      <c r="A11" s="89">
        <v>458</v>
      </c>
      <c r="B11" s="90" t="s">
        <v>295</v>
      </c>
      <c r="C11" s="91" t="s">
        <v>358</v>
      </c>
      <c r="D11" s="92" t="s">
        <v>203</v>
      </c>
      <c r="E11" s="91" t="s">
        <v>116</v>
      </c>
      <c r="F11" s="29">
        <v>14.22</v>
      </c>
      <c r="G11" s="33">
        <f t="shared" si="0"/>
        <v>398</v>
      </c>
      <c r="H11" s="36"/>
      <c r="I11" s="29">
        <v>15.9</v>
      </c>
      <c r="J11" s="33">
        <f t="shared" si="1"/>
        <v>384</v>
      </c>
      <c r="K11" s="36"/>
      <c r="L11" s="37">
        <v>1.35</v>
      </c>
      <c r="M11" s="33">
        <f t="shared" si="2"/>
        <v>401</v>
      </c>
      <c r="N11" s="36"/>
      <c r="O11" s="37">
        <v>4.33</v>
      </c>
      <c r="P11" s="33">
        <f t="shared" si="3"/>
        <v>424</v>
      </c>
      <c r="Q11" s="36"/>
      <c r="R11" s="37">
        <v>23.56</v>
      </c>
      <c r="S11" s="33">
        <f t="shared" si="4"/>
        <v>428</v>
      </c>
      <c r="T11" s="36"/>
      <c r="U11" s="39">
        <f t="shared" si="5"/>
        <v>2035</v>
      </c>
      <c r="V11" s="40">
        <v>2</v>
      </c>
    </row>
    <row r="12" spans="1:22" s="8" customFormat="1" ht="15.75">
      <c r="A12" s="45">
        <v>251</v>
      </c>
      <c r="B12" s="109" t="s">
        <v>359</v>
      </c>
      <c r="C12" s="46" t="s">
        <v>360</v>
      </c>
      <c r="D12" s="47">
        <v>93</v>
      </c>
      <c r="E12" s="110" t="s">
        <v>72</v>
      </c>
      <c r="F12" s="18">
        <v>14.73</v>
      </c>
      <c r="G12" s="48">
        <f t="shared" si="0"/>
        <v>362</v>
      </c>
      <c r="H12" s="20"/>
      <c r="I12" s="18">
        <v>15.48</v>
      </c>
      <c r="J12" s="48">
        <f t="shared" si="1"/>
        <v>398</v>
      </c>
      <c r="K12" s="20"/>
      <c r="L12" s="21">
        <v>1.3</v>
      </c>
      <c r="M12" s="48">
        <f t="shared" si="2"/>
        <v>373</v>
      </c>
      <c r="N12" s="20"/>
      <c r="O12" s="21">
        <v>3.86</v>
      </c>
      <c r="P12" s="48">
        <f t="shared" si="3"/>
        <v>371</v>
      </c>
      <c r="Q12" s="20"/>
      <c r="R12" s="21">
        <v>20.9</v>
      </c>
      <c r="S12" s="48">
        <f t="shared" si="4"/>
        <v>401</v>
      </c>
      <c r="T12" s="20"/>
      <c r="U12" s="50">
        <f t="shared" si="5"/>
        <v>1905</v>
      </c>
      <c r="V12" s="24">
        <v>3</v>
      </c>
    </row>
    <row r="13" spans="6:22" ht="12.75">
      <c r="F13" s="51"/>
      <c r="G13" s="8"/>
      <c r="H13" s="8"/>
      <c r="I13" s="51"/>
      <c r="J13" s="8"/>
      <c r="K13" s="8"/>
      <c r="L13" s="51"/>
      <c r="M13" s="52"/>
      <c r="N13" s="52"/>
      <c r="O13" s="51"/>
      <c r="P13" s="52"/>
      <c r="Q13" s="52"/>
      <c r="R13" s="51"/>
      <c r="S13" s="8"/>
      <c r="T13" s="8"/>
      <c r="U13" s="52"/>
      <c r="V13" s="52"/>
    </row>
    <row r="14" spans="6:22" ht="12.75">
      <c r="F14" s="51"/>
      <c r="G14" s="8"/>
      <c r="H14" s="8"/>
      <c r="I14" s="51"/>
      <c r="J14" s="8"/>
      <c r="K14" s="8"/>
      <c r="L14" s="51"/>
      <c r="M14" s="8"/>
      <c r="N14" s="8"/>
      <c r="O14" s="51"/>
      <c r="P14" s="8"/>
      <c r="Q14" s="8"/>
      <c r="R14" s="51"/>
      <c r="S14" s="8"/>
      <c r="T14" s="8"/>
      <c r="U14" s="52"/>
      <c r="V14" s="52"/>
    </row>
    <row r="15" spans="6:22" ht="12.75">
      <c r="F15" s="51"/>
      <c r="G15" s="8"/>
      <c r="H15" s="8"/>
      <c r="I15" s="51"/>
      <c r="J15" s="8"/>
      <c r="K15" s="8"/>
      <c r="L15" s="51"/>
      <c r="M15" s="8"/>
      <c r="N15" s="8"/>
      <c r="O15" s="51"/>
      <c r="P15" s="8"/>
      <c r="Q15" s="8"/>
      <c r="R15" s="51"/>
      <c r="S15" s="8"/>
      <c r="T15" s="8"/>
      <c r="U15" s="52"/>
      <c r="V15" s="52"/>
    </row>
    <row r="16" spans="21:22" ht="12.75">
      <c r="U16" s="54"/>
      <c r="V16" s="54"/>
    </row>
    <row r="17" spans="21:22" ht="12.75">
      <c r="U17" s="54"/>
      <c r="V17" s="54"/>
    </row>
    <row r="18" spans="21:22" ht="12.75">
      <c r="U18" s="54"/>
      <c r="V18" s="54"/>
    </row>
    <row r="19" spans="21:22" ht="12.75">
      <c r="U19" s="54"/>
      <c r="V19" s="54"/>
    </row>
    <row r="20" spans="21:22" ht="12.75">
      <c r="U20" s="54"/>
      <c r="V20" s="54"/>
    </row>
    <row r="21" spans="21:22" ht="12.75">
      <c r="U21" s="54"/>
      <c r="V21" s="54"/>
    </row>
    <row r="22" spans="21:22" ht="12.75">
      <c r="U22" s="54"/>
      <c r="V22" s="54"/>
    </row>
    <row r="23" spans="21:22" ht="12.75">
      <c r="U23" s="54"/>
      <c r="V23" s="54"/>
    </row>
    <row r="24" spans="21:22" ht="12.75">
      <c r="U24" s="54"/>
      <c r="V24" s="54"/>
    </row>
    <row r="25" spans="21:22" ht="12.75">
      <c r="U25" s="54"/>
      <c r="V25" s="54"/>
    </row>
    <row r="26" spans="21:22" ht="12.75">
      <c r="U26" s="54"/>
      <c r="V26" s="54"/>
    </row>
    <row r="27" spans="21:22" ht="12.75">
      <c r="U27" s="54"/>
      <c r="V27" s="54"/>
    </row>
    <row r="28" spans="21:22" ht="12.75">
      <c r="U28" s="54"/>
      <c r="V28" s="54"/>
    </row>
    <row r="29" spans="21:22" ht="12.75">
      <c r="U29" s="54"/>
      <c r="V29" s="54"/>
    </row>
    <row r="30" spans="21:22" ht="12.75">
      <c r="U30" s="54"/>
      <c r="V30" s="54"/>
    </row>
    <row r="31" spans="21:22" ht="12.75">
      <c r="U31" s="54"/>
      <c r="V31" s="54"/>
    </row>
    <row r="32" spans="21:22" ht="12.75">
      <c r="U32" s="54"/>
      <c r="V32" s="54"/>
    </row>
    <row r="33" spans="21:22" ht="12.75">
      <c r="U33" s="54"/>
      <c r="V33" s="54"/>
    </row>
    <row r="34" spans="21:22" ht="12.75">
      <c r="U34" s="54"/>
      <c r="V34" s="54"/>
    </row>
    <row r="35" spans="21:22" ht="12.75">
      <c r="U35" s="54"/>
      <c r="V35" s="54"/>
    </row>
    <row r="36" spans="21:22" ht="12.75">
      <c r="U36" s="54"/>
      <c r="V36" s="54"/>
    </row>
    <row r="37" spans="21:22" ht="12.75">
      <c r="U37" s="54"/>
      <c r="V37" s="54"/>
    </row>
    <row r="38" spans="21:22" ht="12.75">
      <c r="U38" s="54"/>
      <c r="V38" s="54"/>
    </row>
    <row r="39" spans="21:22" ht="12.75">
      <c r="U39" s="54"/>
      <c r="V39" s="54"/>
    </row>
    <row r="40" spans="21:22" ht="12.75">
      <c r="U40" s="54"/>
      <c r="V40" s="54"/>
    </row>
    <row r="41" spans="21:22" ht="12.75">
      <c r="U41" s="54"/>
      <c r="V41" s="54"/>
    </row>
    <row r="42" spans="21:22" ht="12.75">
      <c r="U42" s="54"/>
      <c r="V42" s="54"/>
    </row>
    <row r="43" spans="21:22" ht="12.75">
      <c r="U43" s="54"/>
      <c r="V43" s="54"/>
    </row>
  </sheetData>
  <mergeCells count="12">
    <mergeCell ref="U3:V3"/>
    <mergeCell ref="R3:T3"/>
    <mergeCell ref="I3:K3"/>
    <mergeCell ref="L3:N3"/>
    <mergeCell ref="A3:A4"/>
    <mergeCell ref="O1:Q1"/>
    <mergeCell ref="F3:H3"/>
    <mergeCell ref="O3:Q3"/>
    <mergeCell ref="B3:B4"/>
    <mergeCell ref="C3:C4"/>
    <mergeCell ref="D3:D4"/>
    <mergeCell ref="E3:E4"/>
  </mergeCells>
  <printOptions horizontalCentered="1"/>
  <pageMargins left="0.7874015748031497" right="0.7874015748031497" top="0.984251968503937" bottom="0.7874015748031497" header="0.5118110236220472" footer="0.5118110236220472"/>
  <pageSetup horizontalDpi="150" verticalDpi="15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2"/>
  <sheetViews>
    <sheetView workbookViewId="0" topLeftCell="A1">
      <selection activeCell="E28" sqref="E28"/>
    </sheetView>
  </sheetViews>
  <sheetFormatPr defaultColWidth="12" defaultRowHeight="12.75"/>
  <cols>
    <col min="1" max="1" width="5.16015625" style="8" customWidth="1"/>
    <col min="2" max="2" width="13.5" style="0" customWidth="1"/>
    <col min="3" max="3" width="13.33203125" style="0" customWidth="1"/>
    <col min="4" max="4" width="3.83203125" style="0" customWidth="1"/>
    <col min="5" max="5" width="20.33203125" style="0" bestFit="1" customWidth="1"/>
    <col min="6" max="6" width="7.33203125" style="9" customWidth="1"/>
    <col min="7" max="8" width="5.83203125" style="0" customWidth="1"/>
    <col min="9" max="9" width="7.33203125" style="9" customWidth="1"/>
    <col min="10" max="11" width="5.83203125" style="0" customWidth="1"/>
    <col min="12" max="12" width="7.33203125" style="9" customWidth="1"/>
    <col min="13" max="14" width="5.83203125" style="0" customWidth="1"/>
    <col min="15" max="15" width="10.83203125" style="10" customWidth="1"/>
    <col min="16" max="16" width="10.5" style="0" bestFit="1" customWidth="1"/>
    <col min="17" max="17" width="5.83203125" style="0" customWidth="1"/>
    <col min="18" max="18" width="8" style="0" customWidth="1"/>
    <col min="19" max="19" width="7.16015625" style="0" customWidth="1"/>
    <col min="20" max="21" width="1.83203125" style="0" customWidth="1"/>
    <col min="22" max="29" width="6.83203125" style="0" customWidth="1"/>
  </cols>
  <sheetData>
    <row r="1" spans="1:19" s="3" customFormat="1" ht="18.75" customHeight="1">
      <c r="A1" s="1"/>
      <c r="B1" s="2" t="s">
        <v>0</v>
      </c>
      <c r="F1" s="4"/>
      <c r="I1" s="4"/>
      <c r="J1" s="5"/>
      <c r="L1" s="84">
        <v>39200</v>
      </c>
      <c r="M1" s="84"/>
      <c r="N1" s="84"/>
      <c r="O1" s="6"/>
      <c r="S1" s="7" t="s">
        <v>97</v>
      </c>
    </row>
    <row r="2" ht="12.75" customHeight="1"/>
    <row r="3" spans="1:19" ht="15.75">
      <c r="A3" s="82" t="s">
        <v>1</v>
      </c>
      <c r="B3" s="78" t="s">
        <v>2</v>
      </c>
      <c r="C3" s="78" t="s">
        <v>3</v>
      </c>
      <c r="D3" s="80" t="s">
        <v>4</v>
      </c>
      <c r="E3" s="78" t="s">
        <v>5</v>
      </c>
      <c r="F3" s="76" t="s">
        <v>6</v>
      </c>
      <c r="G3" s="76"/>
      <c r="H3" s="77"/>
      <c r="I3" s="75" t="s">
        <v>7</v>
      </c>
      <c r="J3" s="76"/>
      <c r="K3" s="77"/>
      <c r="L3" s="75" t="s">
        <v>8</v>
      </c>
      <c r="M3" s="76"/>
      <c r="N3" s="77"/>
      <c r="O3" s="75" t="s">
        <v>66</v>
      </c>
      <c r="P3" s="76"/>
      <c r="Q3" s="77"/>
      <c r="R3" s="73" t="s">
        <v>10</v>
      </c>
      <c r="S3" s="74"/>
    </row>
    <row r="4" spans="1:19" s="8" customFormat="1" ht="15.75">
      <c r="A4" s="83"/>
      <c r="B4" s="79"/>
      <c r="C4" s="79"/>
      <c r="D4" s="81"/>
      <c r="E4" s="79"/>
      <c r="F4" s="18" t="s">
        <v>11</v>
      </c>
      <c r="G4" s="19" t="s">
        <v>12</v>
      </c>
      <c r="H4" s="20"/>
      <c r="I4" s="21" t="s">
        <v>13</v>
      </c>
      <c r="J4" s="19" t="s">
        <v>12</v>
      </c>
      <c r="K4" s="20"/>
      <c r="L4" s="21" t="s">
        <v>13</v>
      </c>
      <c r="M4" s="19" t="s">
        <v>12</v>
      </c>
      <c r="N4" s="20"/>
      <c r="O4" s="22" t="s">
        <v>11</v>
      </c>
      <c r="P4" s="19" t="s">
        <v>12</v>
      </c>
      <c r="Q4" s="20"/>
      <c r="R4" s="23" t="s">
        <v>12</v>
      </c>
      <c r="S4" s="24" t="s">
        <v>14</v>
      </c>
    </row>
    <row r="5" spans="1:19" ht="15.75">
      <c r="A5" s="60"/>
      <c r="B5" s="61"/>
      <c r="C5" s="61"/>
      <c r="D5" s="62"/>
      <c r="E5" s="63"/>
      <c r="F5" s="64"/>
      <c r="G5" s="30"/>
      <c r="H5" s="15"/>
      <c r="I5" s="31"/>
      <c r="J5" s="30"/>
      <c r="K5" s="15"/>
      <c r="L5" s="58"/>
      <c r="M5" s="30"/>
      <c r="N5" s="59"/>
      <c r="O5" s="32"/>
      <c r="P5" s="30"/>
      <c r="Q5" s="34"/>
      <c r="R5" s="35"/>
      <c r="S5" s="17"/>
    </row>
    <row r="6" spans="1:19" ht="15.75">
      <c r="A6" s="25">
        <v>302</v>
      </c>
      <c r="B6" s="26" t="s">
        <v>67</v>
      </c>
      <c r="C6" s="26" t="s">
        <v>68</v>
      </c>
      <c r="D6" s="27" t="s">
        <v>69</v>
      </c>
      <c r="E6" s="28" t="s">
        <v>18</v>
      </c>
      <c r="F6" s="29">
        <v>8.32</v>
      </c>
      <c r="G6" s="33">
        <f aca="true" t="shared" si="0" ref="G6:G31">IF(F6&gt;0,ROUNDDOWN(((50/F6)-3.648)/0.0066,0)," ")</f>
        <v>357</v>
      </c>
      <c r="H6" s="36"/>
      <c r="I6" s="37">
        <v>3.45</v>
      </c>
      <c r="J6" s="33">
        <f aca="true" t="shared" si="1" ref="J6:J31">IF(I6&gt;0,ROUNDDOWN((SQRT(I6)-1.0935)/0.00208,0)," ")</f>
        <v>367</v>
      </c>
      <c r="K6" s="36"/>
      <c r="L6" s="43">
        <v>26.5</v>
      </c>
      <c r="M6" s="33">
        <f aca="true" t="shared" si="2" ref="M6:M31">IF(L6&gt;0,ROUNDDOWN((SQRT(L6)-2.0232)/0.00874,0)," ")</f>
        <v>357</v>
      </c>
      <c r="N6" s="44"/>
      <c r="O6" s="41">
        <v>0.0022169907407407407</v>
      </c>
      <c r="P6" s="33">
        <f aca="true" t="shared" si="3" ref="P6:P31">IF(O6&gt;0,ROUNDDOWN(((1000/(O6*86400))-2.0232)/0.00647,0)," ")</f>
        <v>494</v>
      </c>
      <c r="Q6" s="38"/>
      <c r="R6" s="39">
        <f aca="true" t="shared" si="4" ref="R6:R20">SUM(G6,J6,M6,P6)</f>
        <v>1575</v>
      </c>
      <c r="S6" s="40">
        <v>1</v>
      </c>
    </row>
    <row r="7" spans="1:19" ht="15.75">
      <c r="A7" s="25">
        <v>239</v>
      </c>
      <c r="B7" s="26" t="s">
        <v>70</v>
      </c>
      <c r="C7" s="26" t="s">
        <v>71</v>
      </c>
      <c r="D7" s="27">
        <v>98</v>
      </c>
      <c r="E7" s="28" t="s">
        <v>72</v>
      </c>
      <c r="F7" s="29">
        <v>8.58</v>
      </c>
      <c r="G7" s="33">
        <f t="shared" si="0"/>
        <v>330</v>
      </c>
      <c r="H7" s="36"/>
      <c r="I7" s="37">
        <v>3.66</v>
      </c>
      <c r="J7" s="33">
        <f t="shared" si="1"/>
        <v>394</v>
      </c>
      <c r="K7" s="36"/>
      <c r="L7" s="37">
        <v>22.5</v>
      </c>
      <c r="M7" s="33">
        <f t="shared" si="2"/>
        <v>311</v>
      </c>
      <c r="N7" s="36"/>
      <c r="O7" s="41">
        <v>0.002144027777777778</v>
      </c>
      <c r="P7" s="33">
        <f t="shared" si="3"/>
        <v>521</v>
      </c>
      <c r="Q7" s="38"/>
      <c r="R7" s="39">
        <f t="shared" si="4"/>
        <v>1556</v>
      </c>
      <c r="S7" s="40">
        <v>2</v>
      </c>
    </row>
    <row r="8" spans="1:19" ht="15.75">
      <c r="A8" s="25">
        <v>246</v>
      </c>
      <c r="B8" s="26" t="s">
        <v>73</v>
      </c>
      <c r="C8" s="26" t="s">
        <v>74</v>
      </c>
      <c r="D8" s="27">
        <v>98</v>
      </c>
      <c r="E8" s="28" t="s">
        <v>72</v>
      </c>
      <c r="F8" s="29">
        <v>8.21</v>
      </c>
      <c r="G8" s="33">
        <f t="shared" si="0"/>
        <v>370</v>
      </c>
      <c r="H8" s="36"/>
      <c r="I8" s="37">
        <v>3.72</v>
      </c>
      <c r="J8" s="33">
        <f t="shared" si="1"/>
        <v>401</v>
      </c>
      <c r="K8" s="36"/>
      <c r="L8" s="37">
        <v>21</v>
      </c>
      <c r="M8" s="33">
        <f t="shared" si="2"/>
        <v>292</v>
      </c>
      <c r="N8" s="36"/>
      <c r="O8" s="41">
        <v>0.0024002314814814815</v>
      </c>
      <c r="P8" s="33">
        <f t="shared" si="3"/>
        <v>432</v>
      </c>
      <c r="Q8" s="38"/>
      <c r="R8" s="39">
        <f t="shared" si="4"/>
        <v>1495</v>
      </c>
      <c r="S8" s="40">
        <v>3</v>
      </c>
    </row>
    <row r="9" spans="1:19" ht="15.75">
      <c r="A9" s="25">
        <v>279</v>
      </c>
      <c r="B9" s="26" t="s">
        <v>75</v>
      </c>
      <c r="C9" s="26" t="s">
        <v>76</v>
      </c>
      <c r="D9" s="27" t="s">
        <v>69</v>
      </c>
      <c r="E9" s="28" t="s">
        <v>33</v>
      </c>
      <c r="F9" s="29">
        <v>8.93</v>
      </c>
      <c r="G9" s="33">
        <f t="shared" si="0"/>
        <v>295</v>
      </c>
      <c r="H9" s="36"/>
      <c r="I9" s="37">
        <v>3.2</v>
      </c>
      <c r="J9" s="33">
        <f t="shared" si="1"/>
        <v>334</v>
      </c>
      <c r="K9" s="36"/>
      <c r="L9" s="37">
        <v>18.5</v>
      </c>
      <c r="M9" s="33">
        <f t="shared" si="2"/>
        <v>260</v>
      </c>
      <c r="N9" s="36"/>
      <c r="O9" s="41">
        <v>0.002106666666666667</v>
      </c>
      <c r="P9" s="33">
        <f t="shared" si="3"/>
        <v>536</v>
      </c>
      <c r="Q9" s="38"/>
      <c r="R9" s="39">
        <f t="shared" si="4"/>
        <v>1425</v>
      </c>
      <c r="S9" s="40">
        <v>4</v>
      </c>
    </row>
    <row r="10" spans="1:19" ht="15.75">
      <c r="A10" s="25">
        <v>407</v>
      </c>
      <c r="B10" s="26" t="s">
        <v>52</v>
      </c>
      <c r="C10" s="26" t="s">
        <v>77</v>
      </c>
      <c r="D10" s="27" t="s">
        <v>69</v>
      </c>
      <c r="E10" s="26" t="s">
        <v>21</v>
      </c>
      <c r="F10" s="29">
        <v>8.5</v>
      </c>
      <c r="G10" s="33">
        <f t="shared" si="0"/>
        <v>338</v>
      </c>
      <c r="H10" s="36"/>
      <c r="I10" s="37">
        <v>3.48</v>
      </c>
      <c r="J10" s="33">
        <f t="shared" si="1"/>
        <v>371</v>
      </c>
      <c r="K10" s="36"/>
      <c r="L10" s="37">
        <v>15.5</v>
      </c>
      <c r="M10" s="33">
        <f t="shared" si="2"/>
        <v>218</v>
      </c>
      <c r="N10" s="36"/>
      <c r="O10" s="41">
        <v>0.002273159722222222</v>
      </c>
      <c r="P10" s="33">
        <f t="shared" si="3"/>
        <v>474</v>
      </c>
      <c r="Q10" s="38"/>
      <c r="R10" s="39">
        <f t="shared" si="4"/>
        <v>1401</v>
      </c>
      <c r="S10" s="40">
        <v>5</v>
      </c>
    </row>
    <row r="11" spans="1:19" ht="15.75">
      <c r="A11" s="25">
        <v>289</v>
      </c>
      <c r="B11" s="26" t="s">
        <v>30</v>
      </c>
      <c r="C11" s="26" t="s">
        <v>29</v>
      </c>
      <c r="D11" s="27" t="s">
        <v>69</v>
      </c>
      <c r="E11" s="28" t="s">
        <v>33</v>
      </c>
      <c r="F11" s="29">
        <v>8.53</v>
      </c>
      <c r="G11" s="33">
        <f t="shared" si="0"/>
        <v>335</v>
      </c>
      <c r="H11" s="36"/>
      <c r="I11" s="37">
        <v>3.3</v>
      </c>
      <c r="J11" s="33">
        <f t="shared" si="1"/>
        <v>347</v>
      </c>
      <c r="K11" s="36"/>
      <c r="L11" s="37">
        <v>15.5</v>
      </c>
      <c r="M11" s="33">
        <f t="shared" si="2"/>
        <v>218</v>
      </c>
      <c r="N11" s="36"/>
      <c r="O11" s="41">
        <v>0.0023388657407407407</v>
      </c>
      <c r="P11" s="33">
        <f t="shared" si="3"/>
        <v>452</v>
      </c>
      <c r="Q11" s="38"/>
      <c r="R11" s="39">
        <f t="shared" si="4"/>
        <v>1352</v>
      </c>
      <c r="S11" s="40">
        <v>6</v>
      </c>
    </row>
    <row r="12" spans="1:19" s="8" customFormat="1" ht="15.75">
      <c r="A12" s="25">
        <v>408</v>
      </c>
      <c r="B12" s="26" t="s">
        <v>78</v>
      </c>
      <c r="C12" s="26" t="s">
        <v>79</v>
      </c>
      <c r="D12" s="27" t="s">
        <v>69</v>
      </c>
      <c r="E12" s="26" t="s">
        <v>21</v>
      </c>
      <c r="F12" s="29">
        <v>8.81</v>
      </c>
      <c r="G12" s="33">
        <f t="shared" si="0"/>
        <v>307</v>
      </c>
      <c r="H12" s="36"/>
      <c r="I12" s="37">
        <v>3.11</v>
      </c>
      <c r="J12" s="33">
        <f t="shared" si="1"/>
        <v>322</v>
      </c>
      <c r="K12" s="36"/>
      <c r="L12" s="37">
        <v>18.5</v>
      </c>
      <c r="M12" s="33">
        <f t="shared" si="2"/>
        <v>260</v>
      </c>
      <c r="N12" s="36"/>
      <c r="O12" s="41">
        <v>0.002385694444444444</v>
      </c>
      <c r="P12" s="33">
        <f t="shared" si="3"/>
        <v>437</v>
      </c>
      <c r="Q12" s="38"/>
      <c r="R12" s="39">
        <f t="shared" si="4"/>
        <v>1326</v>
      </c>
      <c r="S12" s="40">
        <v>7</v>
      </c>
    </row>
    <row r="13" spans="1:19" ht="15.75">
      <c r="A13" s="25">
        <v>296</v>
      </c>
      <c r="B13" s="26" t="s">
        <v>80</v>
      </c>
      <c r="C13" s="26" t="s">
        <v>81</v>
      </c>
      <c r="D13" s="27" t="s">
        <v>69</v>
      </c>
      <c r="E13" s="28" t="s">
        <v>33</v>
      </c>
      <c r="F13" s="29">
        <v>9.04</v>
      </c>
      <c r="G13" s="33">
        <f t="shared" si="0"/>
        <v>285</v>
      </c>
      <c r="H13" s="36"/>
      <c r="I13" s="37">
        <v>3.2</v>
      </c>
      <c r="J13" s="33">
        <f t="shared" si="1"/>
        <v>334</v>
      </c>
      <c r="K13" s="36"/>
      <c r="L13" s="37">
        <v>18</v>
      </c>
      <c r="M13" s="33">
        <f t="shared" si="2"/>
        <v>253</v>
      </c>
      <c r="N13" s="36"/>
      <c r="O13" s="41">
        <v>0.00252974537037037</v>
      </c>
      <c r="P13" s="33">
        <f t="shared" si="3"/>
        <v>394</v>
      </c>
      <c r="Q13" s="38"/>
      <c r="R13" s="39">
        <f t="shared" si="4"/>
        <v>1266</v>
      </c>
      <c r="S13" s="40">
        <v>8</v>
      </c>
    </row>
    <row r="14" spans="1:19" ht="15.75">
      <c r="A14" s="25">
        <v>373</v>
      </c>
      <c r="B14" s="26" t="s">
        <v>82</v>
      </c>
      <c r="C14" s="26" t="s">
        <v>83</v>
      </c>
      <c r="D14" s="27" t="s">
        <v>69</v>
      </c>
      <c r="E14" s="28" t="s">
        <v>84</v>
      </c>
      <c r="F14" s="29">
        <v>8.8</v>
      </c>
      <c r="G14" s="33">
        <f t="shared" si="0"/>
        <v>308</v>
      </c>
      <c r="H14" s="36"/>
      <c r="I14" s="37">
        <v>3.02</v>
      </c>
      <c r="J14" s="33">
        <f t="shared" si="1"/>
        <v>309</v>
      </c>
      <c r="K14" s="36"/>
      <c r="L14" s="37">
        <v>14.5</v>
      </c>
      <c r="M14" s="33">
        <f t="shared" si="2"/>
        <v>204</v>
      </c>
      <c r="N14" s="36"/>
      <c r="O14" s="41">
        <v>0.002596087962962963</v>
      </c>
      <c r="P14" s="33">
        <f t="shared" si="3"/>
        <v>376</v>
      </c>
      <c r="Q14" s="38"/>
      <c r="R14" s="39">
        <f t="shared" si="4"/>
        <v>1197</v>
      </c>
      <c r="S14" s="40">
        <v>9</v>
      </c>
    </row>
    <row r="15" spans="1:19" ht="15.75">
      <c r="A15" s="25">
        <v>300</v>
      </c>
      <c r="B15" s="26" t="s">
        <v>85</v>
      </c>
      <c r="C15" s="26" t="s">
        <v>86</v>
      </c>
      <c r="D15" s="27" t="s">
        <v>69</v>
      </c>
      <c r="E15" s="28" t="s">
        <v>33</v>
      </c>
      <c r="F15" s="29">
        <v>8.9</v>
      </c>
      <c r="G15" s="33">
        <f t="shared" si="0"/>
        <v>298</v>
      </c>
      <c r="H15" s="36"/>
      <c r="I15" s="37">
        <v>3.14</v>
      </c>
      <c r="J15" s="33">
        <f t="shared" si="1"/>
        <v>326</v>
      </c>
      <c r="K15" s="36"/>
      <c r="L15" s="37">
        <v>12.5</v>
      </c>
      <c r="M15" s="33">
        <f t="shared" si="2"/>
        <v>173</v>
      </c>
      <c r="N15" s="36"/>
      <c r="O15" s="41">
        <v>0.0025710185185185185</v>
      </c>
      <c r="P15" s="33">
        <f t="shared" si="3"/>
        <v>383</v>
      </c>
      <c r="Q15" s="38"/>
      <c r="R15" s="39">
        <f t="shared" si="4"/>
        <v>1180</v>
      </c>
      <c r="S15" s="40">
        <v>10</v>
      </c>
    </row>
    <row r="16" spans="1:19" s="8" customFormat="1" ht="15.75">
      <c r="A16" s="25">
        <v>280</v>
      </c>
      <c r="B16" s="26" t="s">
        <v>87</v>
      </c>
      <c r="C16" s="26" t="s">
        <v>86</v>
      </c>
      <c r="D16" s="27" t="s">
        <v>69</v>
      </c>
      <c r="E16" s="28" t="s">
        <v>33</v>
      </c>
      <c r="F16" s="29">
        <v>9.53</v>
      </c>
      <c r="G16" s="33">
        <f t="shared" si="0"/>
        <v>242</v>
      </c>
      <c r="H16" s="36"/>
      <c r="I16" s="37">
        <v>2.77</v>
      </c>
      <c r="J16" s="33">
        <f t="shared" si="1"/>
        <v>274</v>
      </c>
      <c r="K16" s="36"/>
      <c r="L16" s="37">
        <v>17</v>
      </c>
      <c r="M16" s="33">
        <f t="shared" si="2"/>
        <v>240</v>
      </c>
      <c r="N16" s="36"/>
      <c r="O16" s="41">
        <v>0.002506400462962963</v>
      </c>
      <c r="P16" s="33">
        <f t="shared" si="3"/>
        <v>401</v>
      </c>
      <c r="Q16" s="38"/>
      <c r="R16" s="39">
        <f t="shared" si="4"/>
        <v>1157</v>
      </c>
      <c r="S16" s="40">
        <v>11</v>
      </c>
    </row>
    <row r="17" spans="1:19" s="8" customFormat="1" ht="15.75">
      <c r="A17" s="25">
        <v>371</v>
      </c>
      <c r="B17" s="26" t="s">
        <v>88</v>
      </c>
      <c r="C17" s="26" t="s">
        <v>89</v>
      </c>
      <c r="D17" s="27" t="s">
        <v>69</v>
      </c>
      <c r="E17" s="28" t="s">
        <v>84</v>
      </c>
      <c r="F17" s="29">
        <v>9.43</v>
      </c>
      <c r="G17" s="33">
        <f t="shared" si="0"/>
        <v>250</v>
      </c>
      <c r="H17" s="36"/>
      <c r="I17" s="37">
        <v>2.93</v>
      </c>
      <c r="J17" s="33">
        <f t="shared" si="1"/>
        <v>297</v>
      </c>
      <c r="K17" s="36"/>
      <c r="L17" s="37">
        <v>13</v>
      </c>
      <c r="M17" s="33">
        <f t="shared" si="2"/>
        <v>181</v>
      </c>
      <c r="N17" s="36"/>
      <c r="O17" s="41">
        <v>0.002455671296296296</v>
      </c>
      <c r="P17" s="33">
        <f t="shared" si="3"/>
        <v>415</v>
      </c>
      <c r="Q17" s="38"/>
      <c r="R17" s="39">
        <f t="shared" si="4"/>
        <v>1143</v>
      </c>
      <c r="S17" s="40">
        <v>12</v>
      </c>
    </row>
    <row r="18" spans="1:19" ht="15.75">
      <c r="A18" s="25">
        <v>406</v>
      </c>
      <c r="B18" s="26" t="s">
        <v>42</v>
      </c>
      <c r="C18" s="26" t="s">
        <v>90</v>
      </c>
      <c r="D18" s="27" t="s">
        <v>69</v>
      </c>
      <c r="E18" s="26" t="s">
        <v>21</v>
      </c>
      <c r="F18" s="29">
        <v>9.5</v>
      </c>
      <c r="G18" s="33">
        <f t="shared" si="0"/>
        <v>244</v>
      </c>
      <c r="H18" s="36"/>
      <c r="I18" s="37">
        <v>2.75</v>
      </c>
      <c r="J18" s="33">
        <f t="shared" si="1"/>
        <v>271</v>
      </c>
      <c r="K18" s="36"/>
      <c r="L18" s="37">
        <v>14.5</v>
      </c>
      <c r="M18" s="33">
        <f t="shared" si="2"/>
        <v>204</v>
      </c>
      <c r="N18" s="36"/>
      <c r="O18" s="41">
        <v>0.0025856828703703706</v>
      </c>
      <c r="P18" s="33">
        <f t="shared" si="3"/>
        <v>379</v>
      </c>
      <c r="Q18" s="38"/>
      <c r="R18" s="39">
        <f t="shared" si="4"/>
        <v>1098</v>
      </c>
      <c r="S18" s="40">
        <v>13</v>
      </c>
    </row>
    <row r="19" spans="1:19" ht="15.75">
      <c r="A19" s="25">
        <v>225</v>
      </c>
      <c r="B19" s="26" t="s">
        <v>91</v>
      </c>
      <c r="C19" s="26" t="s">
        <v>92</v>
      </c>
      <c r="D19" s="27" t="s">
        <v>69</v>
      </c>
      <c r="E19" s="28" t="s">
        <v>93</v>
      </c>
      <c r="F19" s="29">
        <v>9.49</v>
      </c>
      <c r="G19" s="33">
        <f t="shared" si="0"/>
        <v>245</v>
      </c>
      <c r="H19" s="36"/>
      <c r="I19" s="37">
        <v>2.9</v>
      </c>
      <c r="J19" s="33">
        <f t="shared" si="1"/>
        <v>292</v>
      </c>
      <c r="K19" s="36"/>
      <c r="L19" s="37">
        <v>14</v>
      </c>
      <c r="M19" s="33">
        <f t="shared" si="2"/>
        <v>196</v>
      </c>
      <c r="N19" s="36"/>
      <c r="O19" s="41">
        <v>0.0028089814814814817</v>
      </c>
      <c r="P19" s="33">
        <f t="shared" si="3"/>
        <v>324</v>
      </c>
      <c r="Q19" s="38"/>
      <c r="R19" s="39">
        <f t="shared" si="4"/>
        <v>1057</v>
      </c>
      <c r="S19" s="40">
        <v>14</v>
      </c>
    </row>
    <row r="20" spans="1:19" ht="15.75">
      <c r="A20" s="25">
        <v>409</v>
      </c>
      <c r="B20" s="26" t="s">
        <v>94</v>
      </c>
      <c r="C20" s="26" t="s">
        <v>95</v>
      </c>
      <c r="D20" s="27" t="s">
        <v>69</v>
      </c>
      <c r="E20" s="26" t="s">
        <v>21</v>
      </c>
      <c r="F20" s="29">
        <v>9.75</v>
      </c>
      <c r="G20" s="33">
        <f t="shared" si="0"/>
        <v>224</v>
      </c>
      <c r="H20" s="36"/>
      <c r="I20" s="37">
        <v>2.73</v>
      </c>
      <c r="J20" s="33">
        <f t="shared" si="1"/>
        <v>268</v>
      </c>
      <c r="K20" s="36"/>
      <c r="L20" s="37">
        <v>19.5</v>
      </c>
      <c r="M20" s="33">
        <f t="shared" si="2"/>
        <v>273</v>
      </c>
      <c r="N20" s="36"/>
      <c r="O20" s="41">
        <v>0.0030041550925925926</v>
      </c>
      <c r="P20" s="33">
        <f t="shared" si="3"/>
        <v>282</v>
      </c>
      <c r="Q20" s="38"/>
      <c r="R20" s="39">
        <f t="shared" si="4"/>
        <v>1047</v>
      </c>
      <c r="S20" s="40">
        <v>15</v>
      </c>
    </row>
    <row r="21" spans="1:19" ht="15.75">
      <c r="A21" s="25"/>
      <c r="B21" s="26"/>
      <c r="C21" s="26"/>
      <c r="D21" s="27"/>
      <c r="E21" s="28"/>
      <c r="F21" s="29"/>
      <c r="G21" s="33" t="str">
        <f t="shared" si="0"/>
        <v> </v>
      </c>
      <c r="H21" s="36"/>
      <c r="I21" s="37"/>
      <c r="J21" s="33" t="str">
        <f t="shared" si="1"/>
        <v> </v>
      </c>
      <c r="K21" s="36"/>
      <c r="L21" s="37"/>
      <c r="M21" s="33" t="str">
        <f t="shared" si="2"/>
        <v> </v>
      </c>
      <c r="N21" s="36"/>
      <c r="O21" s="41"/>
      <c r="P21" s="33" t="str">
        <f t="shared" si="3"/>
        <v> </v>
      </c>
      <c r="Q21" s="38"/>
      <c r="R21" s="39"/>
      <c r="S21" s="40"/>
    </row>
    <row r="22" spans="1:19" ht="15.75">
      <c r="A22" s="25">
        <v>451</v>
      </c>
      <c r="B22" s="26" t="s">
        <v>98</v>
      </c>
      <c r="C22" s="26" t="s">
        <v>99</v>
      </c>
      <c r="D22" s="27" t="s">
        <v>100</v>
      </c>
      <c r="E22" s="26" t="s">
        <v>116</v>
      </c>
      <c r="F22" s="29">
        <v>8.96</v>
      </c>
      <c r="G22" s="33">
        <f t="shared" si="0"/>
        <v>292</v>
      </c>
      <c r="H22" s="36"/>
      <c r="I22" s="37">
        <v>3.31</v>
      </c>
      <c r="J22" s="33">
        <f t="shared" si="1"/>
        <v>348</v>
      </c>
      <c r="K22" s="36"/>
      <c r="L22" s="37">
        <v>19</v>
      </c>
      <c r="M22" s="33">
        <f t="shared" si="2"/>
        <v>267</v>
      </c>
      <c r="N22" s="36"/>
      <c r="O22" s="41">
        <v>0.002374930555555556</v>
      </c>
      <c r="P22" s="33">
        <f t="shared" si="3"/>
        <v>440</v>
      </c>
      <c r="Q22" s="38"/>
      <c r="R22" s="39">
        <f aca="true" t="shared" si="5" ref="R22:R29">SUM(G22,J22,M22,P22)</f>
        <v>1347</v>
      </c>
      <c r="S22" s="40">
        <v>1</v>
      </c>
    </row>
    <row r="23" spans="1:19" ht="15.75">
      <c r="A23" s="25">
        <v>378</v>
      </c>
      <c r="B23" s="26" t="s">
        <v>101</v>
      </c>
      <c r="C23" s="26" t="s">
        <v>102</v>
      </c>
      <c r="D23" s="27" t="s">
        <v>100</v>
      </c>
      <c r="E23" s="26" t="s">
        <v>103</v>
      </c>
      <c r="F23" s="29">
        <v>9.16</v>
      </c>
      <c r="G23" s="33">
        <f t="shared" si="0"/>
        <v>274</v>
      </c>
      <c r="H23" s="36"/>
      <c r="I23" s="37">
        <v>3.03</v>
      </c>
      <c r="J23" s="33">
        <f t="shared" si="1"/>
        <v>311</v>
      </c>
      <c r="K23" s="36"/>
      <c r="L23" s="37">
        <v>12</v>
      </c>
      <c r="M23" s="33">
        <f t="shared" si="2"/>
        <v>164</v>
      </c>
      <c r="N23" s="36"/>
      <c r="O23" s="41">
        <v>0.002286574074074074</v>
      </c>
      <c r="P23" s="33">
        <f t="shared" si="3"/>
        <v>469</v>
      </c>
      <c r="Q23" s="38"/>
      <c r="R23" s="39">
        <f t="shared" si="5"/>
        <v>1218</v>
      </c>
      <c r="S23" s="40">
        <v>2</v>
      </c>
    </row>
    <row r="24" spans="1:19" ht="15.75">
      <c r="A24" s="25">
        <v>287</v>
      </c>
      <c r="B24" s="26" t="s">
        <v>30</v>
      </c>
      <c r="C24" s="26" t="s">
        <v>104</v>
      </c>
      <c r="D24" s="27" t="s">
        <v>100</v>
      </c>
      <c r="E24" s="28" t="s">
        <v>33</v>
      </c>
      <c r="F24" s="29">
        <v>9.39</v>
      </c>
      <c r="G24" s="33">
        <f t="shared" si="0"/>
        <v>254</v>
      </c>
      <c r="H24" s="36"/>
      <c r="I24" s="37">
        <v>2.77</v>
      </c>
      <c r="J24" s="33">
        <f t="shared" si="1"/>
        <v>274</v>
      </c>
      <c r="K24" s="36"/>
      <c r="L24" s="37">
        <v>14</v>
      </c>
      <c r="M24" s="33">
        <f t="shared" si="2"/>
        <v>196</v>
      </c>
      <c r="N24" s="36"/>
      <c r="O24" s="41">
        <v>0.002356261574074074</v>
      </c>
      <c r="P24" s="33">
        <f t="shared" si="3"/>
        <v>446</v>
      </c>
      <c r="Q24" s="38"/>
      <c r="R24" s="39">
        <f t="shared" si="5"/>
        <v>1170</v>
      </c>
      <c r="S24" s="40">
        <v>3</v>
      </c>
    </row>
    <row r="25" spans="1:19" ht="15.75">
      <c r="A25" s="25">
        <v>450</v>
      </c>
      <c r="B25" s="26" t="s">
        <v>105</v>
      </c>
      <c r="C25" s="26" t="s">
        <v>106</v>
      </c>
      <c r="D25" s="27" t="s">
        <v>100</v>
      </c>
      <c r="E25" s="26" t="s">
        <v>116</v>
      </c>
      <c r="F25" s="29">
        <v>8.8</v>
      </c>
      <c r="G25" s="33">
        <f t="shared" si="0"/>
        <v>308</v>
      </c>
      <c r="H25" s="36"/>
      <c r="I25" s="37">
        <v>3.05</v>
      </c>
      <c r="J25" s="33">
        <f t="shared" si="1"/>
        <v>313</v>
      </c>
      <c r="K25" s="36"/>
      <c r="L25" s="37">
        <v>9</v>
      </c>
      <c r="M25" s="33">
        <f t="shared" si="2"/>
        <v>111</v>
      </c>
      <c r="N25" s="36"/>
      <c r="O25" s="41">
        <v>0.0025822337962962964</v>
      </c>
      <c r="P25" s="33">
        <f t="shared" si="3"/>
        <v>380</v>
      </c>
      <c r="Q25" s="38"/>
      <c r="R25" s="39">
        <f t="shared" si="5"/>
        <v>1112</v>
      </c>
      <c r="S25" s="40">
        <v>4</v>
      </c>
    </row>
    <row r="26" spans="1:19" ht="15.75">
      <c r="A26" s="25">
        <v>283</v>
      </c>
      <c r="B26" s="26" t="s">
        <v>107</v>
      </c>
      <c r="C26" s="26" t="s">
        <v>108</v>
      </c>
      <c r="D26" s="27" t="s">
        <v>100</v>
      </c>
      <c r="E26" s="28" t="s">
        <v>33</v>
      </c>
      <c r="F26" s="29">
        <v>9.51</v>
      </c>
      <c r="G26" s="33">
        <f t="shared" si="0"/>
        <v>243</v>
      </c>
      <c r="H26" s="36"/>
      <c r="I26" s="37">
        <v>3.06</v>
      </c>
      <c r="J26" s="33">
        <f t="shared" si="1"/>
        <v>315</v>
      </c>
      <c r="K26" s="36"/>
      <c r="L26" s="37">
        <v>12.5</v>
      </c>
      <c r="M26" s="33">
        <f t="shared" si="2"/>
        <v>173</v>
      </c>
      <c r="N26" s="36"/>
      <c r="O26" s="41">
        <v>0.002601689814814815</v>
      </c>
      <c r="P26" s="33">
        <f t="shared" si="3"/>
        <v>374</v>
      </c>
      <c r="Q26" s="38"/>
      <c r="R26" s="39">
        <f t="shared" si="5"/>
        <v>1105</v>
      </c>
      <c r="S26" s="40">
        <v>5</v>
      </c>
    </row>
    <row r="27" spans="1:19" ht="15.75">
      <c r="A27" s="25">
        <v>256</v>
      </c>
      <c r="B27" s="26" t="s">
        <v>109</v>
      </c>
      <c r="C27" s="26" t="s">
        <v>110</v>
      </c>
      <c r="D27" s="27" t="s">
        <v>100</v>
      </c>
      <c r="E27" s="28" t="s">
        <v>111</v>
      </c>
      <c r="F27" s="29">
        <v>9.8</v>
      </c>
      <c r="G27" s="33">
        <f t="shared" si="0"/>
        <v>220</v>
      </c>
      <c r="H27" s="36"/>
      <c r="I27" s="37">
        <v>2.8</v>
      </c>
      <c r="J27" s="33">
        <f t="shared" si="1"/>
        <v>278</v>
      </c>
      <c r="K27" s="36"/>
      <c r="L27" s="37">
        <v>14</v>
      </c>
      <c r="M27" s="33">
        <f t="shared" si="2"/>
        <v>196</v>
      </c>
      <c r="N27" s="36"/>
      <c r="O27" s="41">
        <v>0.002749247685185185</v>
      </c>
      <c r="P27" s="33">
        <f t="shared" si="3"/>
        <v>337</v>
      </c>
      <c r="Q27" s="38"/>
      <c r="R27" s="39">
        <f t="shared" si="5"/>
        <v>1031</v>
      </c>
      <c r="S27" s="40">
        <v>6</v>
      </c>
    </row>
    <row r="28" spans="1:19" ht="15.75">
      <c r="A28" s="25">
        <v>452</v>
      </c>
      <c r="B28" s="26" t="s">
        <v>112</v>
      </c>
      <c r="C28" s="26" t="s">
        <v>113</v>
      </c>
      <c r="D28" s="27" t="s">
        <v>100</v>
      </c>
      <c r="E28" s="26" t="s">
        <v>116</v>
      </c>
      <c r="F28" s="29">
        <v>9.67</v>
      </c>
      <c r="G28" s="33">
        <f t="shared" si="0"/>
        <v>230</v>
      </c>
      <c r="H28" s="36"/>
      <c r="I28" s="37">
        <v>2.59</v>
      </c>
      <c r="J28" s="33">
        <f t="shared" si="1"/>
        <v>248</v>
      </c>
      <c r="K28" s="36"/>
      <c r="L28" s="37">
        <v>15</v>
      </c>
      <c r="M28" s="33">
        <f t="shared" si="2"/>
        <v>211</v>
      </c>
      <c r="N28" s="36"/>
      <c r="O28" s="41">
        <v>0.0028136458333333334</v>
      </c>
      <c r="P28" s="33">
        <f t="shared" si="3"/>
        <v>323</v>
      </c>
      <c r="Q28" s="38"/>
      <c r="R28" s="39">
        <f t="shared" si="5"/>
        <v>1012</v>
      </c>
      <c r="S28" s="40">
        <v>7</v>
      </c>
    </row>
    <row r="29" spans="1:19" ht="15.75">
      <c r="A29" s="45">
        <v>255</v>
      </c>
      <c r="B29" s="46" t="s">
        <v>114</v>
      </c>
      <c r="C29" s="46" t="s">
        <v>115</v>
      </c>
      <c r="D29" s="47" t="s">
        <v>100</v>
      </c>
      <c r="E29" s="46" t="s">
        <v>111</v>
      </c>
      <c r="F29" s="21">
        <v>9.88</v>
      </c>
      <c r="G29" s="48">
        <f t="shared" si="0"/>
        <v>214</v>
      </c>
      <c r="H29" s="20"/>
      <c r="I29" s="21">
        <v>2.69</v>
      </c>
      <c r="J29" s="48">
        <f t="shared" si="1"/>
        <v>262</v>
      </c>
      <c r="K29" s="20"/>
      <c r="L29" s="21">
        <v>15</v>
      </c>
      <c r="M29" s="48">
        <f t="shared" si="2"/>
        <v>211</v>
      </c>
      <c r="N29" s="20"/>
      <c r="O29" s="22"/>
      <c r="P29" s="48" t="str">
        <f t="shared" si="3"/>
        <v> </v>
      </c>
      <c r="Q29" s="49"/>
      <c r="R29" s="50">
        <f t="shared" si="5"/>
        <v>687</v>
      </c>
      <c r="S29" s="24">
        <v>8</v>
      </c>
    </row>
    <row r="30" spans="6:19" ht="12.75">
      <c r="F30" s="51"/>
      <c r="G30" s="8" t="str">
        <f t="shared" si="0"/>
        <v> </v>
      </c>
      <c r="H30" s="8"/>
      <c r="I30" s="51"/>
      <c r="J30" s="52" t="str">
        <f t="shared" si="1"/>
        <v> </v>
      </c>
      <c r="K30" s="52"/>
      <c r="L30" s="51"/>
      <c r="M30" s="8" t="str">
        <f t="shared" si="2"/>
        <v> </v>
      </c>
      <c r="N30" s="8"/>
      <c r="O30" s="53"/>
      <c r="P30" s="52" t="str">
        <f t="shared" si="3"/>
        <v> </v>
      </c>
      <c r="Q30" s="52"/>
      <c r="R30" s="52"/>
      <c r="S30" s="52"/>
    </row>
    <row r="31" spans="6:19" ht="12.75">
      <c r="F31" s="51"/>
      <c r="G31" s="8" t="str">
        <f t="shared" si="0"/>
        <v> </v>
      </c>
      <c r="H31" s="8"/>
      <c r="I31" s="51"/>
      <c r="J31" s="8" t="str">
        <f t="shared" si="1"/>
        <v> </v>
      </c>
      <c r="K31" s="8"/>
      <c r="L31" s="51"/>
      <c r="M31" s="8" t="str">
        <f t="shared" si="2"/>
        <v> </v>
      </c>
      <c r="N31" s="8"/>
      <c r="O31" s="53"/>
      <c r="P31" s="52" t="str">
        <f t="shared" si="3"/>
        <v> </v>
      </c>
      <c r="Q31" s="52"/>
      <c r="R31" s="52"/>
      <c r="S31" s="52"/>
    </row>
    <row r="32" spans="6:19" ht="12.75">
      <c r="F32" s="51"/>
      <c r="G32" s="8"/>
      <c r="H32" s="8"/>
      <c r="I32" s="51"/>
      <c r="J32" s="52"/>
      <c r="K32" s="52"/>
      <c r="L32" s="51"/>
      <c r="M32" s="8"/>
      <c r="N32" s="8"/>
      <c r="O32" s="53"/>
      <c r="P32" s="52"/>
      <c r="Q32" s="52"/>
      <c r="R32" s="52"/>
      <c r="S32" s="52"/>
    </row>
    <row r="33" spans="6:19" ht="12.75">
      <c r="F33" s="51"/>
      <c r="G33" s="8"/>
      <c r="H33" s="8"/>
      <c r="I33" s="51"/>
      <c r="J33" s="8"/>
      <c r="K33" s="8"/>
      <c r="L33" s="51"/>
      <c r="M33" s="8"/>
      <c r="N33" s="8"/>
      <c r="O33" s="53"/>
      <c r="P33" s="52"/>
      <c r="Q33" s="52"/>
      <c r="R33" s="52"/>
      <c r="S33" s="52"/>
    </row>
    <row r="34" spans="6:19" ht="12.75">
      <c r="F34" s="51"/>
      <c r="G34" s="8"/>
      <c r="H34" s="8"/>
      <c r="I34" s="51"/>
      <c r="J34" s="8"/>
      <c r="K34" s="8"/>
      <c r="L34" s="51"/>
      <c r="M34" s="8"/>
      <c r="N34" s="8"/>
      <c r="O34" s="53"/>
      <c r="P34" s="52"/>
      <c r="Q34" s="52"/>
      <c r="R34" s="52"/>
      <c r="S34" s="52"/>
    </row>
    <row r="35" spans="16:19" ht="12.75">
      <c r="P35" s="54"/>
      <c r="Q35" s="54"/>
      <c r="R35" s="54"/>
      <c r="S35" s="54"/>
    </row>
    <row r="36" spans="16:19" ht="12.75">
      <c r="P36" s="54"/>
      <c r="Q36" s="54"/>
      <c r="R36" s="54"/>
      <c r="S36" s="54"/>
    </row>
    <row r="37" spans="16:19" ht="12.75">
      <c r="P37" s="54"/>
      <c r="Q37" s="54"/>
      <c r="R37" s="54"/>
      <c r="S37" s="54"/>
    </row>
    <row r="38" spans="16:19" ht="12.75">
      <c r="P38" s="54"/>
      <c r="Q38" s="54"/>
      <c r="R38" s="54"/>
      <c r="S38" s="54"/>
    </row>
    <row r="39" spans="16:19" ht="12.75">
      <c r="P39" s="54"/>
      <c r="Q39" s="54"/>
      <c r="R39" s="54"/>
      <c r="S39" s="54"/>
    </row>
    <row r="40" spans="16:19" ht="12.75">
      <c r="P40" s="54"/>
      <c r="Q40" s="54"/>
      <c r="R40" s="54"/>
      <c r="S40" s="54"/>
    </row>
    <row r="41" spans="16:19" ht="12.75">
      <c r="P41" s="54"/>
      <c r="Q41" s="54"/>
      <c r="R41" s="54"/>
      <c r="S41" s="54"/>
    </row>
    <row r="42" spans="16:19" ht="12.75">
      <c r="P42" s="54"/>
      <c r="Q42" s="54"/>
      <c r="R42" s="54"/>
      <c r="S42" s="54"/>
    </row>
    <row r="43" spans="16:19" ht="12.75">
      <c r="P43" s="54"/>
      <c r="Q43" s="54"/>
      <c r="R43" s="54"/>
      <c r="S43" s="54"/>
    </row>
    <row r="44" spans="16:19" ht="12.75">
      <c r="P44" s="54"/>
      <c r="Q44" s="54"/>
      <c r="R44" s="54"/>
      <c r="S44" s="54"/>
    </row>
    <row r="45" spans="16:19" ht="12.75">
      <c r="P45" s="54"/>
      <c r="Q45" s="54"/>
      <c r="R45" s="54"/>
      <c r="S45" s="54"/>
    </row>
    <row r="46" spans="16:19" ht="12.75">
      <c r="P46" s="54"/>
      <c r="Q46" s="54"/>
      <c r="R46" s="54"/>
      <c r="S46" s="54"/>
    </row>
    <row r="47" spans="16:19" ht="12.75">
      <c r="P47" s="54"/>
      <c r="Q47" s="54"/>
      <c r="R47" s="54"/>
      <c r="S47" s="54"/>
    </row>
    <row r="48" spans="16:19" ht="12.75">
      <c r="P48" s="54"/>
      <c r="Q48" s="54"/>
      <c r="R48" s="54"/>
      <c r="S48" s="54"/>
    </row>
    <row r="49" spans="16:19" ht="12.75">
      <c r="P49" s="54"/>
      <c r="Q49" s="54"/>
      <c r="R49" s="54"/>
      <c r="S49" s="54"/>
    </row>
    <row r="50" spans="16:19" ht="12.75">
      <c r="P50" s="54"/>
      <c r="Q50" s="54"/>
      <c r="R50" s="54"/>
      <c r="S50" s="54"/>
    </row>
    <row r="51" spans="16:19" ht="12.75">
      <c r="P51" s="54"/>
      <c r="Q51" s="54"/>
      <c r="R51" s="54"/>
      <c r="S51" s="54"/>
    </row>
    <row r="52" spans="16:19" ht="12.75">
      <c r="P52" s="54"/>
      <c r="Q52" s="54"/>
      <c r="R52" s="54"/>
      <c r="S52" s="54"/>
    </row>
    <row r="53" spans="16:19" ht="12.75">
      <c r="P53" s="54"/>
      <c r="Q53" s="54"/>
      <c r="R53" s="54"/>
      <c r="S53" s="54"/>
    </row>
    <row r="54" spans="16:19" ht="12.75">
      <c r="P54" s="54"/>
      <c r="Q54" s="54"/>
      <c r="R54" s="54"/>
      <c r="S54" s="54"/>
    </row>
    <row r="55" spans="16:19" ht="12.75">
      <c r="P55" s="54"/>
      <c r="Q55" s="54"/>
      <c r="R55" s="54"/>
      <c r="S55" s="54"/>
    </row>
    <row r="56" spans="16:19" ht="12.75">
      <c r="P56" s="54"/>
      <c r="Q56" s="54"/>
      <c r="R56" s="54"/>
      <c r="S56" s="54"/>
    </row>
    <row r="57" spans="16:19" ht="12.75">
      <c r="P57" s="54"/>
      <c r="Q57" s="54"/>
      <c r="R57" s="54"/>
      <c r="S57" s="54"/>
    </row>
    <row r="58" spans="16:19" ht="12.75">
      <c r="P58" s="54"/>
      <c r="Q58" s="54"/>
      <c r="R58" s="54"/>
      <c r="S58" s="54"/>
    </row>
    <row r="59" spans="16:19" ht="12.75">
      <c r="P59" s="54"/>
      <c r="Q59" s="54"/>
      <c r="R59" s="54"/>
      <c r="S59" s="54"/>
    </row>
    <row r="60" spans="16:19" ht="12.75">
      <c r="P60" s="54"/>
      <c r="Q60" s="54"/>
      <c r="R60" s="54"/>
      <c r="S60" s="54"/>
    </row>
    <row r="61" spans="16:19" ht="12.75">
      <c r="P61" s="54"/>
      <c r="Q61" s="54"/>
      <c r="R61" s="54"/>
      <c r="S61" s="54"/>
    </row>
    <row r="62" spans="16:19" ht="12.75">
      <c r="P62" s="54"/>
      <c r="Q62" s="54"/>
      <c r="R62" s="54"/>
      <c r="S62" s="54"/>
    </row>
  </sheetData>
  <mergeCells count="11">
    <mergeCell ref="A3:A4"/>
    <mergeCell ref="L1:N1"/>
    <mergeCell ref="F3:H3"/>
    <mergeCell ref="I3:K3"/>
    <mergeCell ref="R3:S3"/>
    <mergeCell ref="L3:N3"/>
    <mergeCell ref="O3:Q3"/>
    <mergeCell ref="B3:B4"/>
    <mergeCell ref="C3:C4"/>
    <mergeCell ref="D3:D4"/>
    <mergeCell ref="E3:E4"/>
  </mergeCells>
  <printOptions horizontalCentered="1"/>
  <pageMargins left="0.7874015748031497" right="0.7874015748031497" top="0.984251968503937" bottom="0.7874015748031497" header="0.5118110236220472" footer="0.5118110236220472"/>
  <pageSetup horizontalDpi="150" verticalDpi="15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1"/>
  <sheetViews>
    <sheetView workbookViewId="0" topLeftCell="A1">
      <selection activeCell="S30" sqref="S30"/>
    </sheetView>
  </sheetViews>
  <sheetFormatPr defaultColWidth="12" defaultRowHeight="12.75"/>
  <cols>
    <col min="1" max="1" width="5.16015625" style="8" customWidth="1"/>
    <col min="2" max="2" width="13.5" style="0" customWidth="1"/>
    <col min="3" max="3" width="13.33203125" style="0" customWidth="1"/>
    <col min="4" max="4" width="3.83203125" style="0" customWidth="1"/>
    <col min="5" max="5" width="16.83203125" style="0" customWidth="1"/>
    <col min="6" max="6" width="7.33203125" style="9" customWidth="1"/>
    <col min="7" max="8" width="5.83203125" style="0" customWidth="1"/>
    <col min="9" max="9" width="7.33203125" style="9" customWidth="1"/>
    <col min="10" max="11" width="5.83203125" style="0" customWidth="1"/>
    <col min="12" max="12" width="7.33203125" style="9" customWidth="1"/>
    <col min="13" max="14" width="5.83203125" style="0" customWidth="1"/>
    <col min="15" max="15" width="10.83203125" style="10" customWidth="1"/>
    <col min="16" max="17" width="5.83203125" style="0" customWidth="1"/>
    <col min="18" max="18" width="8" style="0" customWidth="1"/>
    <col min="19" max="19" width="7.16015625" style="0" customWidth="1"/>
    <col min="20" max="21" width="1.83203125" style="0" customWidth="1"/>
    <col min="22" max="29" width="6.83203125" style="0" customWidth="1"/>
  </cols>
  <sheetData>
    <row r="1" spans="1:19" s="3" customFormat="1" ht="18.75" customHeight="1">
      <c r="A1" s="1"/>
      <c r="B1" s="2" t="s">
        <v>0</v>
      </c>
      <c r="F1" s="4"/>
      <c r="I1" s="4"/>
      <c r="J1" s="5"/>
      <c r="L1" s="84">
        <v>39200</v>
      </c>
      <c r="M1" s="84"/>
      <c r="N1" s="84"/>
      <c r="O1" s="6"/>
      <c r="S1" s="7" t="s">
        <v>139</v>
      </c>
    </row>
    <row r="2" ht="12.75" customHeight="1"/>
    <row r="3" spans="1:19" ht="15.75">
      <c r="A3" s="82" t="s">
        <v>1</v>
      </c>
      <c r="B3" s="78" t="s">
        <v>2</v>
      </c>
      <c r="C3" s="78" t="s">
        <v>3</v>
      </c>
      <c r="D3" s="80" t="s">
        <v>4</v>
      </c>
      <c r="E3" s="78" t="s">
        <v>5</v>
      </c>
      <c r="F3" s="76" t="s">
        <v>6</v>
      </c>
      <c r="G3" s="76"/>
      <c r="H3" s="77"/>
      <c r="I3" s="75" t="s">
        <v>7</v>
      </c>
      <c r="J3" s="76"/>
      <c r="K3" s="77"/>
      <c r="L3" s="75" t="s">
        <v>8</v>
      </c>
      <c r="M3" s="76"/>
      <c r="N3" s="77"/>
      <c r="O3" s="75" t="s">
        <v>66</v>
      </c>
      <c r="P3" s="76"/>
      <c r="Q3" s="77"/>
      <c r="R3" s="73" t="s">
        <v>10</v>
      </c>
      <c r="S3" s="74"/>
    </row>
    <row r="4" spans="1:19" s="8" customFormat="1" ht="15.75">
      <c r="A4" s="83"/>
      <c r="B4" s="79"/>
      <c r="C4" s="79"/>
      <c r="D4" s="81"/>
      <c r="E4" s="79"/>
      <c r="F4" s="18" t="s">
        <v>11</v>
      </c>
      <c r="G4" s="19" t="s">
        <v>12</v>
      </c>
      <c r="H4" s="20"/>
      <c r="I4" s="21" t="s">
        <v>13</v>
      </c>
      <c r="J4" s="19" t="s">
        <v>12</v>
      </c>
      <c r="K4" s="20"/>
      <c r="L4" s="21" t="s">
        <v>13</v>
      </c>
      <c r="M4" s="19" t="s">
        <v>12</v>
      </c>
      <c r="N4" s="20"/>
      <c r="O4" s="22" t="s">
        <v>11</v>
      </c>
      <c r="P4" s="19" t="s">
        <v>12</v>
      </c>
      <c r="Q4" s="20"/>
      <c r="R4" s="23" t="s">
        <v>12</v>
      </c>
      <c r="S4" s="24" t="s">
        <v>14</v>
      </c>
    </row>
    <row r="5" spans="1:19" ht="15.75">
      <c r="A5" s="25">
        <v>298</v>
      </c>
      <c r="B5" s="26" t="s">
        <v>117</v>
      </c>
      <c r="C5" s="26" t="s">
        <v>118</v>
      </c>
      <c r="D5" s="27" t="s">
        <v>119</v>
      </c>
      <c r="E5" s="28" t="s">
        <v>33</v>
      </c>
      <c r="F5" s="29">
        <v>7.96</v>
      </c>
      <c r="G5" s="30">
        <f aca="true" t="shared" si="0" ref="G5:G16">IF(F5&gt;0,ROUNDDOWN(((50/F5)-3.648)/0.0066,0)," ")</f>
        <v>399</v>
      </c>
      <c r="H5" s="15"/>
      <c r="I5" s="31">
        <v>4.27</v>
      </c>
      <c r="J5" s="30">
        <f aca="true" t="shared" si="1" ref="J5:J16">IF(I5&gt;0,ROUNDDOWN((SQRT(I5)-1.0935)/0.00208,0)," ")</f>
        <v>467</v>
      </c>
      <c r="K5" s="15"/>
      <c r="L5" s="31">
        <v>33.5</v>
      </c>
      <c r="M5" s="30">
        <f aca="true" t="shared" si="2" ref="M5:M16">IF(L5&gt;0,ROUNDDOWN((SQRT(L5)-2.0232)/0.00874,0)," ")</f>
        <v>430</v>
      </c>
      <c r="N5" s="15"/>
      <c r="O5" s="32">
        <v>0.0023253703703703704</v>
      </c>
      <c r="P5" s="33">
        <f aca="true" t="shared" si="3" ref="P5:P16">IF(O5&gt;0,ROUNDDOWN(((1000/(O5*86400))-2.0232)/0.00647,0)," ")</f>
        <v>456</v>
      </c>
      <c r="Q5" s="34"/>
      <c r="R5" s="35">
        <f aca="true" t="shared" si="4" ref="R5:R16">SUM(G5,J5,M5,P5)</f>
        <v>1752</v>
      </c>
      <c r="S5" s="17">
        <v>1</v>
      </c>
    </row>
    <row r="6" spans="1:19" ht="15.75">
      <c r="A6" s="25">
        <v>248</v>
      </c>
      <c r="B6" s="26" t="s">
        <v>120</v>
      </c>
      <c r="C6" s="26" t="s">
        <v>121</v>
      </c>
      <c r="D6" s="27">
        <v>96</v>
      </c>
      <c r="E6" s="28" t="s">
        <v>72</v>
      </c>
      <c r="F6" s="29">
        <v>8.34</v>
      </c>
      <c r="G6" s="33">
        <f t="shared" si="0"/>
        <v>355</v>
      </c>
      <c r="H6" s="36"/>
      <c r="I6" s="37">
        <v>3.61</v>
      </c>
      <c r="J6" s="33">
        <f t="shared" si="1"/>
        <v>387</v>
      </c>
      <c r="K6" s="36"/>
      <c r="L6" s="37">
        <v>37</v>
      </c>
      <c r="M6" s="33">
        <f t="shared" si="2"/>
        <v>464</v>
      </c>
      <c r="N6" s="36"/>
      <c r="O6" s="41">
        <v>0.002081666666666667</v>
      </c>
      <c r="P6" s="33">
        <f t="shared" si="3"/>
        <v>546</v>
      </c>
      <c r="Q6" s="38"/>
      <c r="R6" s="39">
        <f t="shared" si="4"/>
        <v>1752</v>
      </c>
      <c r="S6" s="40">
        <v>1</v>
      </c>
    </row>
    <row r="7" spans="1:19" ht="15.75">
      <c r="A7" s="25">
        <v>422</v>
      </c>
      <c r="B7" s="26" t="s">
        <v>122</v>
      </c>
      <c r="C7" s="26" t="s">
        <v>123</v>
      </c>
      <c r="D7" s="27" t="s">
        <v>119</v>
      </c>
      <c r="E7" s="26" t="s">
        <v>21</v>
      </c>
      <c r="F7" s="29">
        <v>8.05</v>
      </c>
      <c r="G7" s="33">
        <f t="shared" si="0"/>
        <v>388</v>
      </c>
      <c r="H7" s="36"/>
      <c r="I7" s="37">
        <v>4</v>
      </c>
      <c r="J7" s="33">
        <f t="shared" si="1"/>
        <v>435</v>
      </c>
      <c r="K7" s="36"/>
      <c r="L7" s="37">
        <v>26.5</v>
      </c>
      <c r="M7" s="33">
        <f t="shared" si="2"/>
        <v>357</v>
      </c>
      <c r="N7" s="36"/>
      <c r="O7" s="41">
        <v>0.002058912037037037</v>
      </c>
      <c r="P7" s="33">
        <f t="shared" si="3"/>
        <v>556</v>
      </c>
      <c r="Q7" s="38"/>
      <c r="R7" s="39">
        <f t="shared" si="4"/>
        <v>1736</v>
      </c>
      <c r="S7" s="40">
        <v>3</v>
      </c>
    </row>
    <row r="8" spans="1:19" ht="15.75">
      <c r="A8" s="25">
        <v>381</v>
      </c>
      <c r="B8" s="26" t="s">
        <v>124</v>
      </c>
      <c r="C8" s="26" t="s">
        <v>125</v>
      </c>
      <c r="D8" s="27" t="s">
        <v>119</v>
      </c>
      <c r="E8" s="26" t="s">
        <v>103</v>
      </c>
      <c r="F8" s="29">
        <v>7.99</v>
      </c>
      <c r="G8" s="33">
        <f t="shared" si="0"/>
        <v>395</v>
      </c>
      <c r="H8" s="36"/>
      <c r="I8" s="37">
        <v>3.88</v>
      </c>
      <c r="J8" s="33">
        <f t="shared" si="1"/>
        <v>421</v>
      </c>
      <c r="K8" s="36"/>
      <c r="L8" s="37">
        <v>27</v>
      </c>
      <c r="M8" s="33">
        <f t="shared" si="2"/>
        <v>363</v>
      </c>
      <c r="N8" s="36"/>
      <c r="O8" s="41">
        <v>0.0020937152777777777</v>
      </c>
      <c r="P8" s="33">
        <f t="shared" si="3"/>
        <v>541</v>
      </c>
      <c r="Q8" s="38"/>
      <c r="R8" s="39">
        <f t="shared" si="4"/>
        <v>1720</v>
      </c>
      <c r="S8" s="40">
        <v>4</v>
      </c>
    </row>
    <row r="9" spans="1:19" ht="15.75">
      <c r="A9" s="25">
        <v>230</v>
      </c>
      <c r="B9" s="26" t="s">
        <v>126</v>
      </c>
      <c r="C9" s="26" t="s">
        <v>127</v>
      </c>
      <c r="D9" s="27">
        <v>96</v>
      </c>
      <c r="E9" s="28" t="s">
        <v>72</v>
      </c>
      <c r="F9" s="29">
        <v>8.08</v>
      </c>
      <c r="G9" s="33">
        <f t="shared" si="0"/>
        <v>384</v>
      </c>
      <c r="H9" s="36"/>
      <c r="I9" s="37">
        <v>3.6</v>
      </c>
      <c r="J9" s="33">
        <f t="shared" si="1"/>
        <v>386</v>
      </c>
      <c r="K9" s="36"/>
      <c r="L9" s="37">
        <v>32</v>
      </c>
      <c r="M9" s="33">
        <f t="shared" si="2"/>
        <v>415</v>
      </c>
      <c r="N9" s="36"/>
      <c r="O9" s="41">
        <v>0.002184699074074074</v>
      </c>
      <c r="P9" s="33">
        <f t="shared" si="3"/>
        <v>506</v>
      </c>
      <c r="Q9" s="38"/>
      <c r="R9" s="39">
        <f t="shared" si="4"/>
        <v>1691</v>
      </c>
      <c r="S9" s="40">
        <v>5</v>
      </c>
    </row>
    <row r="10" spans="1:19" ht="15.75">
      <c r="A10" s="25">
        <v>305</v>
      </c>
      <c r="B10" s="26" t="s">
        <v>128</v>
      </c>
      <c r="C10" s="26" t="s">
        <v>86</v>
      </c>
      <c r="D10" s="27" t="s">
        <v>119</v>
      </c>
      <c r="E10" s="28" t="s">
        <v>18</v>
      </c>
      <c r="F10" s="29">
        <v>8.21</v>
      </c>
      <c r="G10" s="33">
        <f t="shared" si="0"/>
        <v>370</v>
      </c>
      <c r="H10" s="36"/>
      <c r="I10" s="37">
        <v>3.66</v>
      </c>
      <c r="J10" s="33">
        <f t="shared" si="1"/>
        <v>394</v>
      </c>
      <c r="K10" s="36"/>
      <c r="L10" s="37">
        <v>26</v>
      </c>
      <c r="M10" s="33">
        <f t="shared" si="2"/>
        <v>351</v>
      </c>
      <c r="N10" s="36"/>
      <c r="O10" s="41">
        <v>0.0021643402777777776</v>
      </c>
      <c r="P10" s="33">
        <f t="shared" si="3"/>
        <v>513</v>
      </c>
      <c r="Q10" s="38"/>
      <c r="R10" s="39">
        <f t="shared" si="4"/>
        <v>1628</v>
      </c>
      <c r="S10" s="40">
        <v>6</v>
      </c>
    </row>
    <row r="11" spans="1:19" ht="15.75">
      <c r="A11" s="25">
        <v>235</v>
      </c>
      <c r="B11" s="26" t="s">
        <v>129</v>
      </c>
      <c r="C11" s="26" t="s">
        <v>130</v>
      </c>
      <c r="D11" s="27">
        <v>96</v>
      </c>
      <c r="E11" s="28" t="s">
        <v>72</v>
      </c>
      <c r="F11" s="29">
        <v>8.23</v>
      </c>
      <c r="G11" s="33">
        <f t="shared" si="0"/>
        <v>367</v>
      </c>
      <c r="H11" s="36"/>
      <c r="I11" s="37">
        <v>3.79</v>
      </c>
      <c r="J11" s="33">
        <f t="shared" si="1"/>
        <v>410</v>
      </c>
      <c r="K11" s="36"/>
      <c r="L11" s="37">
        <v>16.5</v>
      </c>
      <c r="M11" s="33">
        <f t="shared" si="2"/>
        <v>233</v>
      </c>
      <c r="N11" s="36"/>
      <c r="O11" s="41">
        <v>0.002254108796296296</v>
      </c>
      <c r="P11" s="33">
        <f t="shared" si="3"/>
        <v>480</v>
      </c>
      <c r="Q11" s="38"/>
      <c r="R11" s="39">
        <f t="shared" si="4"/>
        <v>1490</v>
      </c>
      <c r="S11" s="40">
        <v>7</v>
      </c>
    </row>
    <row r="12" spans="1:19" s="8" customFormat="1" ht="15.75">
      <c r="A12" s="25">
        <v>421</v>
      </c>
      <c r="B12" s="26" t="s">
        <v>19</v>
      </c>
      <c r="C12" s="26" t="s">
        <v>131</v>
      </c>
      <c r="D12" s="27" t="s">
        <v>119</v>
      </c>
      <c r="E12" s="26" t="s">
        <v>21</v>
      </c>
      <c r="F12" s="29">
        <v>9.03</v>
      </c>
      <c r="G12" s="33">
        <f t="shared" si="0"/>
        <v>286</v>
      </c>
      <c r="H12" s="36"/>
      <c r="I12" s="37">
        <v>3.27</v>
      </c>
      <c r="J12" s="33">
        <f t="shared" si="1"/>
        <v>343</v>
      </c>
      <c r="K12" s="36"/>
      <c r="L12" s="37">
        <v>21.5</v>
      </c>
      <c r="M12" s="33">
        <f t="shared" si="2"/>
        <v>299</v>
      </c>
      <c r="N12" s="36"/>
      <c r="O12" s="41">
        <v>0.0022087615740740744</v>
      </c>
      <c r="P12" s="33">
        <f t="shared" si="3"/>
        <v>497</v>
      </c>
      <c r="Q12" s="38"/>
      <c r="R12" s="39">
        <f t="shared" si="4"/>
        <v>1425</v>
      </c>
      <c r="S12" s="40">
        <v>8</v>
      </c>
    </row>
    <row r="13" spans="1:19" ht="15.75">
      <c r="A13" s="25">
        <v>257</v>
      </c>
      <c r="B13" s="26" t="s">
        <v>109</v>
      </c>
      <c r="C13" s="26" t="s">
        <v>132</v>
      </c>
      <c r="D13" s="27" t="s">
        <v>119</v>
      </c>
      <c r="E13" s="28" t="s">
        <v>111</v>
      </c>
      <c r="F13" s="29">
        <v>8.86</v>
      </c>
      <c r="G13" s="33">
        <f t="shared" si="0"/>
        <v>302</v>
      </c>
      <c r="H13" s="36"/>
      <c r="I13" s="37">
        <v>3.23</v>
      </c>
      <c r="J13" s="33">
        <f t="shared" si="1"/>
        <v>338</v>
      </c>
      <c r="K13" s="36"/>
      <c r="L13" s="37">
        <v>17.5</v>
      </c>
      <c r="M13" s="33">
        <f t="shared" si="2"/>
        <v>247</v>
      </c>
      <c r="N13" s="36"/>
      <c r="O13" s="41">
        <v>0.002120625</v>
      </c>
      <c r="P13" s="33">
        <f t="shared" si="3"/>
        <v>530</v>
      </c>
      <c r="Q13" s="38"/>
      <c r="R13" s="39">
        <f t="shared" si="4"/>
        <v>1417</v>
      </c>
      <c r="S13" s="40">
        <v>9</v>
      </c>
    </row>
    <row r="14" spans="1:19" ht="15.75">
      <c r="A14" s="25">
        <v>217</v>
      </c>
      <c r="B14" s="26" t="s">
        <v>133</v>
      </c>
      <c r="C14" s="26" t="s">
        <v>74</v>
      </c>
      <c r="D14" s="27" t="s">
        <v>119</v>
      </c>
      <c r="E14" s="28" t="s">
        <v>93</v>
      </c>
      <c r="F14" s="29">
        <v>8.96</v>
      </c>
      <c r="G14" s="33">
        <f t="shared" si="0"/>
        <v>292</v>
      </c>
      <c r="H14" s="36"/>
      <c r="I14" s="37">
        <v>3.3</v>
      </c>
      <c r="J14" s="33">
        <f t="shared" si="1"/>
        <v>347</v>
      </c>
      <c r="K14" s="36"/>
      <c r="L14" s="37">
        <v>19</v>
      </c>
      <c r="M14" s="33">
        <f t="shared" si="2"/>
        <v>267</v>
      </c>
      <c r="N14" s="36"/>
      <c r="O14" s="41">
        <v>0.0023614236111111114</v>
      </c>
      <c r="P14" s="33">
        <f t="shared" si="3"/>
        <v>444</v>
      </c>
      <c r="Q14" s="38"/>
      <c r="R14" s="39">
        <f t="shared" si="4"/>
        <v>1350</v>
      </c>
      <c r="S14" s="40">
        <v>10</v>
      </c>
    </row>
    <row r="15" spans="1:19" s="8" customFormat="1" ht="15.75">
      <c r="A15" s="25">
        <v>335</v>
      </c>
      <c r="B15" s="26" t="s">
        <v>134</v>
      </c>
      <c r="C15" s="26" t="s">
        <v>135</v>
      </c>
      <c r="D15" s="27" t="s">
        <v>119</v>
      </c>
      <c r="E15" s="26" t="s">
        <v>51</v>
      </c>
      <c r="F15" s="29">
        <v>9.6</v>
      </c>
      <c r="G15" s="33">
        <f t="shared" si="0"/>
        <v>236</v>
      </c>
      <c r="H15" s="36"/>
      <c r="I15" s="37">
        <v>2.65</v>
      </c>
      <c r="J15" s="33">
        <f t="shared" si="1"/>
        <v>256</v>
      </c>
      <c r="K15" s="36"/>
      <c r="L15" s="37">
        <v>15</v>
      </c>
      <c r="M15" s="33">
        <f t="shared" si="2"/>
        <v>211</v>
      </c>
      <c r="N15" s="36"/>
      <c r="O15" s="41">
        <v>0.0026527199074074075</v>
      </c>
      <c r="P15" s="33">
        <f t="shared" si="3"/>
        <v>361</v>
      </c>
      <c r="Q15" s="38"/>
      <c r="R15" s="39">
        <f t="shared" si="4"/>
        <v>1064</v>
      </c>
      <c r="S15" s="40">
        <v>11</v>
      </c>
    </row>
    <row r="16" spans="1:19" s="8" customFormat="1" ht="15.75">
      <c r="A16" s="25">
        <v>343</v>
      </c>
      <c r="B16" s="26" t="s">
        <v>136</v>
      </c>
      <c r="C16" s="26" t="s">
        <v>137</v>
      </c>
      <c r="D16" s="27" t="s">
        <v>119</v>
      </c>
      <c r="E16" s="26" t="s">
        <v>51</v>
      </c>
      <c r="F16" s="29">
        <v>10.67</v>
      </c>
      <c r="G16" s="33">
        <f t="shared" si="0"/>
        <v>157</v>
      </c>
      <c r="H16" s="36"/>
      <c r="I16" s="37">
        <v>2.52</v>
      </c>
      <c r="J16" s="33">
        <f t="shared" si="1"/>
        <v>237</v>
      </c>
      <c r="K16" s="36"/>
      <c r="L16" s="37">
        <v>13</v>
      </c>
      <c r="M16" s="33">
        <f t="shared" si="2"/>
        <v>181</v>
      </c>
      <c r="N16" s="36"/>
      <c r="O16" s="41">
        <v>0.002829050925925926</v>
      </c>
      <c r="P16" s="33">
        <f t="shared" si="3"/>
        <v>319</v>
      </c>
      <c r="Q16" s="38"/>
      <c r="R16" s="39">
        <f t="shared" si="4"/>
        <v>894</v>
      </c>
      <c r="S16" s="40">
        <v>12</v>
      </c>
    </row>
    <row r="17" spans="1:19" ht="15.75">
      <c r="A17" s="25"/>
      <c r="B17" s="26"/>
      <c r="C17" s="26"/>
      <c r="D17" s="27"/>
      <c r="E17" s="26"/>
      <c r="F17" s="29"/>
      <c r="G17" s="33"/>
      <c r="H17" s="36"/>
      <c r="I17" s="37"/>
      <c r="J17" s="33"/>
      <c r="K17" s="36"/>
      <c r="L17" s="37"/>
      <c r="M17" s="33"/>
      <c r="N17" s="36"/>
      <c r="O17" s="41"/>
      <c r="P17" s="33"/>
      <c r="Q17" s="38"/>
      <c r="R17" s="39"/>
      <c r="S17" s="40"/>
    </row>
    <row r="18" spans="1:19" ht="15.75">
      <c r="A18" s="25">
        <v>304</v>
      </c>
      <c r="B18" s="26" t="s">
        <v>140</v>
      </c>
      <c r="C18" s="26" t="s">
        <v>113</v>
      </c>
      <c r="D18" s="27" t="s">
        <v>141</v>
      </c>
      <c r="E18" s="28" t="s">
        <v>18</v>
      </c>
      <c r="F18" s="37">
        <v>8.05</v>
      </c>
      <c r="G18" s="33">
        <f aca="true" t="shared" si="5" ref="G18:G31">IF(F18&gt;0,ROUNDDOWN(((50/F18)-3.648)/0.0066,0)," ")</f>
        <v>388</v>
      </c>
      <c r="H18" s="36"/>
      <c r="I18" s="37">
        <v>3.56</v>
      </c>
      <c r="J18" s="33">
        <f aca="true" t="shared" si="6" ref="J18:J31">IF(I18&gt;0,ROUNDDOWN((SQRT(I18)-1.0935)/0.00208,0)," ")</f>
        <v>381</v>
      </c>
      <c r="K18" s="36"/>
      <c r="L18" s="37">
        <v>28</v>
      </c>
      <c r="M18" s="33">
        <f aca="true" t="shared" si="7" ref="M18:M31">IF(L18&gt;0,ROUNDDOWN((SQRT(L18)-2.0232)/0.00874,0)," ")</f>
        <v>373</v>
      </c>
      <c r="N18" s="36"/>
      <c r="O18" s="41">
        <v>0.0023849074074074076</v>
      </c>
      <c r="P18" s="33">
        <f aca="true" t="shared" si="8" ref="P18:P31">IF(O18&gt;0,ROUNDDOWN(((1000/(O18*86400))-2.0232)/0.00647,0)," ")</f>
        <v>437</v>
      </c>
      <c r="Q18" s="38"/>
      <c r="R18" s="39">
        <f aca="true" t="shared" si="9" ref="R18:R31">SUM(G18,J18,M18,P18)</f>
        <v>1579</v>
      </c>
      <c r="S18" s="40">
        <v>1</v>
      </c>
    </row>
    <row r="19" spans="1:19" ht="15.75">
      <c r="A19" s="25">
        <v>308</v>
      </c>
      <c r="B19" s="26" t="s">
        <v>48</v>
      </c>
      <c r="C19" s="26" t="s">
        <v>35</v>
      </c>
      <c r="D19" s="27" t="s">
        <v>141</v>
      </c>
      <c r="E19" s="28" t="s">
        <v>18</v>
      </c>
      <c r="F19" s="29">
        <v>8.12</v>
      </c>
      <c r="G19" s="33">
        <f t="shared" si="5"/>
        <v>380</v>
      </c>
      <c r="H19" s="36"/>
      <c r="I19" s="37">
        <v>3.78</v>
      </c>
      <c r="J19" s="33">
        <f t="shared" si="6"/>
        <v>409</v>
      </c>
      <c r="K19" s="36"/>
      <c r="L19" s="37">
        <v>22</v>
      </c>
      <c r="M19" s="33">
        <f t="shared" si="7"/>
        <v>305</v>
      </c>
      <c r="N19" s="36"/>
      <c r="O19" s="41">
        <v>0.0022473032407407407</v>
      </c>
      <c r="P19" s="33">
        <f t="shared" si="8"/>
        <v>483</v>
      </c>
      <c r="Q19" s="38"/>
      <c r="R19" s="39">
        <f t="shared" si="9"/>
        <v>1577</v>
      </c>
      <c r="S19" s="40">
        <v>2</v>
      </c>
    </row>
    <row r="20" spans="1:19" ht="15.75">
      <c r="A20" s="25">
        <v>242</v>
      </c>
      <c r="B20" s="26" t="s">
        <v>142</v>
      </c>
      <c r="C20" s="26" t="s">
        <v>143</v>
      </c>
      <c r="D20" s="27">
        <v>97</v>
      </c>
      <c r="E20" s="28" t="s">
        <v>72</v>
      </c>
      <c r="F20" s="29">
        <v>8.08</v>
      </c>
      <c r="G20" s="33">
        <f t="shared" si="5"/>
        <v>384</v>
      </c>
      <c r="H20" s="36"/>
      <c r="I20" s="37">
        <v>3.5</v>
      </c>
      <c r="J20" s="33">
        <f t="shared" si="6"/>
        <v>373</v>
      </c>
      <c r="K20" s="36"/>
      <c r="L20" s="37">
        <v>22.5</v>
      </c>
      <c r="M20" s="33">
        <f t="shared" si="7"/>
        <v>311</v>
      </c>
      <c r="N20" s="36"/>
      <c r="O20" s="41">
        <v>0.002176875</v>
      </c>
      <c r="P20" s="33">
        <f t="shared" si="8"/>
        <v>509</v>
      </c>
      <c r="Q20" s="38"/>
      <c r="R20" s="39">
        <f t="shared" si="9"/>
        <v>1577</v>
      </c>
      <c r="S20" s="40">
        <v>2</v>
      </c>
    </row>
    <row r="21" spans="1:19" ht="15.75">
      <c r="A21" s="25">
        <v>272</v>
      </c>
      <c r="B21" s="26" t="s">
        <v>144</v>
      </c>
      <c r="C21" s="26" t="s">
        <v>28</v>
      </c>
      <c r="D21" s="27" t="s">
        <v>141</v>
      </c>
      <c r="E21" s="28" t="s">
        <v>33</v>
      </c>
      <c r="F21" s="29">
        <v>8.36</v>
      </c>
      <c r="G21" s="33">
        <f t="shared" si="5"/>
        <v>353</v>
      </c>
      <c r="H21" s="36"/>
      <c r="I21" s="37">
        <v>3.44</v>
      </c>
      <c r="J21" s="33">
        <f t="shared" si="6"/>
        <v>365</v>
      </c>
      <c r="K21" s="36"/>
      <c r="L21" s="37">
        <v>26.5</v>
      </c>
      <c r="M21" s="33">
        <f t="shared" si="7"/>
        <v>357</v>
      </c>
      <c r="N21" s="36"/>
      <c r="O21" s="41">
        <v>0.0023402546296296296</v>
      </c>
      <c r="P21" s="33">
        <f t="shared" si="8"/>
        <v>451</v>
      </c>
      <c r="Q21" s="38"/>
      <c r="R21" s="39">
        <f t="shared" si="9"/>
        <v>1526</v>
      </c>
      <c r="S21" s="40">
        <v>4</v>
      </c>
    </row>
    <row r="22" spans="1:19" ht="15.75">
      <c r="A22" s="25">
        <v>453</v>
      </c>
      <c r="B22" s="26" t="s">
        <v>145</v>
      </c>
      <c r="C22" s="26" t="s">
        <v>146</v>
      </c>
      <c r="D22" s="27" t="s">
        <v>141</v>
      </c>
      <c r="E22" s="26" t="s">
        <v>116</v>
      </c>
      <c r="F22" s="29">
        <v>8.26</v>
      </c>
      <c r="G22" s="33">
        <f t="shared" si="5"/>
        <v>364</v>
      </c>
      <c r="H22" s="36"/>
      <c r="I22" s="37">
        <v>3.61</v>
      </c>
      <c r="J22" s="33">
        <f t="shared" si="6"/>
        <v>387</v>
      </c>
      <c r="K22" s="36"/>
      <c r="L22" s="37">
        <v>22</v>
      </c>
      <c r="M22" s="33">
        <f t="shared" si="7"/>
        <v>305</v>
      </c>
      <c r="N22" s="36"/>
      <c r="O22" s="41">
        <v>0.0023141666666666666</v>
      </c>
      <c r="P22" s="33">
        <f t="shared" si="8"/>
        <v>460</v>
      </c>
      <c r="Q22" s="38"/>
      <c r="R22" s="39">
        <f t="shared" si="9"/>
        <v>1516</v>
      </c>
      <c r="S22" s="40">
        <v>5</v>
      </c>
    </row>
    <row r="23" spans="1:19" ht="15.75">
      <c r="A23" s="25">
        <v>269</v>
      </c>
      <c r="B23" s="26" t="s">
        <v>147</v>
      </c>
      <c r="C23" s="26" t="s">
        <v>148</v>
      </c>
      <c r="D23" s="27" t="s">
        <v>141</v>
      </c>
      <c r="E23" s="28" t="s">
        <v>33</v>
      </c>
      <c r="F23" s="29">
        <v>8.62</v>
      </c>
      <c r="G23" s="33">
        <f t="shared" si="5"/>
        <v>326</v>
      </c>
      <c r="H23" s="36"/>
      <c r="I23" s="37">
        <v>3.43</v>
      </c>
      <c r="J23" s="33">
        <f t="shared" si="6"/>
        <v>364</v>
      </c>
      <c r="K23" s="36"/>
      <c r="L23" s="37">
        <v>26.5</v>
      </c>
      <c r="M23" s="33">
        <f t="shared" si="7"/>
        <v>357</v>
      </c>
      <c r="N23" s="36"/>
      <c r="O23" s="41">
        <v>0.0024542939814814813</v>
      </c>
      <c r="P23" s="33">
        <f t="shared" si="8"/>
        <v>416</v>
      </c>
      <c r="Q23" s="38"/>
      <c r="R23" s="39">
        <f t="shared" si="9"/>
        <v>1463</v>
      </c>
      <c r="S23" s="40">
        <v>6</v>
      </c>
    </row>
    <row r="24" spans="1:19" ht="15.75">
      <c r="A24" s="25">
        <v>224</v>
      </c>
      <c r="B24" s="26" t="s">
        <v>149</v>
      </c>
      <c r="C24" s="26" t="s">
        <v>150</v>
      </c>
      <c r="D24" s="27" t="s">
        <v>141</v>
      </c>
      <c r="E24" s="28" t="s">
        <v>93</v>
      </c>
      <c r="F24" s="29">
        <v>8.77</v>
      </c>
      <c r="G24" s="33">
        <f t="shared" si="5"/>
        <v>311</v>
      </c>
      <c r="H24" s="36"/>
      <c r="I24" s="37">
        <v>3.22</v>
      </c>
      <c r="J24" s="33">
        <f t="shared" si="6"/>
        <v>336</v>
      </c>
      <c r="K24" s="36"/>
      <c r="L24" s="37">
        <v>20</v>
      </c>
      <c r="M24" s="33">
        <f t="shared" si="7"/>
        <v>280</v>
      </c>
      <c r="N24" s="36"/>
      <c r="O24" s="41">
        <v>0.002157997685185185</v>
      </c>
      <c r="P24" s="33">
        <f t="shared" si="8"/>
        <v>516</v>
      </c>
      <c r="Q24" s="38"/>
      <c r="R24" s="39">
        <f t="shared" si="9"/>
        <v>1443</v>
      </c>
      <c r="S24" s="40">
        <v>7</v>
      </c>
    </row>
    <row r="25" spans="1:19" ht="15.75">
      <c r="A25" s="25">
        <v>310</v>
      </c>
      <c r="B25" s="26" t="s">
        <v>151</v>
      </c>
      <c r="C25" s="26" t="s">
        <v>152</v>
      </c>
      <c r="D25" s="27" t="s">
        <v>141</v>
      </c>
      <c r="E25" s="28" t="s">
        <v>18</v>
      </c>
      <c r="F25" s="29">
        <v>9.26</v>
      </c>
      <c r="G25" s="33">
        <f t="shared" si="5"/>
        <v>265</v>
      </c>
      <c r="H25" s="36"/>
      <c r="I25" s="37">
        <v>3.32</v>
      </c>
      <c r="J25" s="33">
        <f t="shared" si="6"/>
        <v>350</v>
      </c>
      <c r="K25" s="36"/>
      <c r="L25" s="43">
        <v>32</v>
      </c>
      <c r="M25" s="33">
        <f t="shared" si="7"/>
        <v>415</v>
      </c>
      <c r="N25" s="44"/>
      <c r="O25" s="41">
        <v>0.0024721875</v>
      </c>
      <c r="P25" s="33">
        <f t="shared" si="8"/>
        <v>410</v>
      </c>
      <c r="Q25" s="38"/>
      <c r="R25" s="39">
        <f t="shared" si="9"/>
        <v>1440</v>
      </c>
      <c r="S25" s="40">
        <v>8</v>
      </c>
    </row>
    <row r="26" spans="1:19" ht="15.75">
      <c r="A26" s="25">
        <v>420</v>
      </c>
      <c r="B26" s="26" t="s">
        <v>153</v>
      </c>
      <c r="C26" s="26" t="s">
        <v>154</v>
      </c>
      <c r="D26" s="27" t="s">
        <v>141</v>
      </c>
      <c r="E26" s="26" t="s">
        <v>21</v>
      </c>
      <c r="F26" s="29">
        <v>8.58</v>
      </c>
      <c r="G26" s="33">
        <f t="shared" si="5"/>
        <v>330</v>
      </c>
      <c r="H26" s="36"/>
      <c r="I26" s="37">
        <v>3.25</v>
      </c>
      <c r="J26" s="33">
        <f t="shared" si="6"/>
        <v>340</v>
      </c>
      <c r="K26" s="36"/>
      <c r="L26" s="37">
        <v>20.5</v>
      </c>
      <c r="M26" s="33">
        <f t="shared" si="7"/>
        <v>286</v>
      </c>
      <c r="N26" s="36"/>
      <c r="O26" s="41">
        <v>0.002265173611111111</v>
      </c>
      <c r="P26" s="33">
        <f t="shared" si="8"/>
        <v>477</v>
      </c>
      <c r="Q26" s="38"/>
      <c r="R26" s="39">
        <f t="shared" si="9"/>
        <v>1433</v>
      </c>
      <c r="S26" s="40">
        <v>9</v>
      </c>
    </row>
    <row r="27" spans="1:19" ht="15.75">
      <c r="A27" s="25">
        <v>307</v>
      </c>
      <c r="B27" s="26" t="s">
        <v>155</v>
      </c>
      <c r="C27" s="26" t="s">
        <v>76</v>
      </c>
      <c r="D27" s="27" t="s">
        <v>141</v>
      </c>
      <c r="E27" s="28" t="s">
        <v>18</v>
      </c>
      <c r="F27" s="29">
        <v>8.77</v>
      </c>
      <c r="G27" s="33">
        <f t="shared" si="5"/>
        <v>311</v>
      </c>
      <c r="H27" s="36"/>
      <c r="I27" s="37">
        <v>3.3</v>
      </c>
      <c r="J27" s="33">
        <f t="shared" si="6"/>
        <v>347</v>
      </c>
      <c r="K27" s="36"/>
      <c r="L27" s="37">
        <v>23</v>
      </c>
      <c r="M27" s="33">
        <f t="shared" si="7"/>
        <v>317</v>
      </c>
      <c r="N27" s="36"/>
      <c r="O27" s="41">
        <v>0.0025524074074074073</v>
      </c>
      <c r="P27" s="33">
        <f t="shared" si="8"/>
        <v>388</v>
      </c>
      <c r="Q27" s="38"/>
      <c r="R27" s="39">
        <f t="shared" si="9"/>
        <v>1363</v>
      </c>
      <c r="S27" s="40">
        <v>10</v>
      </c>
    </row>
    <row r="28" spans="1:19" ht="15.75">
      <c r="A28" s="25">
        <v>222</v>
      </c>
      <c r="B28" s="26" t="s">
        <v>156</v>
      </c>
      <c r="C28" s="26" t="s">
        <v>95</v>
      </c>
      <c r="D28" s="27" t="s">
        <v>141</v>
      </c>
      <c r="E28" s="28" t="s">
        <v>93</v>
      </c>
      <c r="F28" s="29">
        <v>8.55</v>
      </c>
      <c r="G28" s="33">
        <f t="shared" si="5"/>
        <v>333</v>
      </c>
      <c r="H28" s="36"/>
      <c r="I28" s="37">
        <v>3.09</v>
      </c>
      <c r="J28" s="33">
        <f t="shared" si="6"/>
        <v>319</v>
      </c>
      <c r="K28" s="36"/>
      <c r="L28" s="37">
        <v>15.5</v>
      </c>
      <c r="M28" s="33">
        <f t="shared" si="7"/>
        <v>218</v>
      </c>
      <c r="N28" s="36"/>
      <c r="O28" s="41">
        <v>0.002519189814814815</v>
      </c>
      <c r="P28" s="33">
        <f t="shared" si="8"/>
        <v>397</v>
      </c>
      <c r="Q28" s="38"/>
      <c r="R28" s="39">
        <f t="shared" si="9"/>
        <v>1267</v>
      </c>
      <c r="S28" s="40">
        <v>11</v>
      </c>
    </row>
    <row r="29" spans="1:19" ht="15.75">
      <c r="A29" s="25">
        <v>285</v>
      </c>
      <c r="B29" s="26" t="s">
        <v>48</v>
      </c>
      <c r="C29" s="26" t="s">
        <v>96</v>
      </c>
      <c r="D29" s="27" t="s">
        <v>141</v>
      </c>
      <c r="E29" s="28" t="s">
        <v>33</v>
      </c>
      <c r="F29" s="29">
        <v>8.99</v>
      </c>
      <c r="G29" s="33">
        <f t="shared" si="5"/>
        <v>289</v>
      </c>
      <c r="H29" s="36"/>
      <c r="I29" s="37">
        <v>2.95</v>
      </c>
      <c r="J29" s="33">
        <f t="shared" si="6"/>
        <v>300</v>
      </c>
      <c r="K29" s="36"/>
      <c r="L29" s="37">
        <v>20.5</v>
      </c>
      <c r="M29" s="33">
        <f t="shared" si="7"/>
        <v>286</v>
      </c>
      <c r="N29" s="36"/>
      <c r="O29" s="41">
        <v>0.002679884259259259</v>
      </c>
      <c r="P29" s="33">
        <f t="shared" si="8"/>
        <v>354</v>
      </c>
      <c r="Q29" s="38"/>
      <c r="R29" s="39">
        <f t="shared" si="9"/>
        <v>1229</v>
      </c>
      <c r="S29" s="40">
        <v>12</v>
      </c>
    </row>
    <row r="30" spans="1:19" ht="15.75">
      <c r="A30" s="25">
        <v>275</v>
      </c>
      <c r="B30" s="42" t="s">
        <v>157</v>
      </c>
      <c r="C30" s="26" t="s">
        <v>158</v>
      </c>
      <c r="D30" s="27" t="s">
        <v>141</v>
      </c>
      <c r="E30" s="28" t="s">
        <v>33</v>
      </c>
      <c r="F30" s="29">
        <v>9.71</v>
      </c>
      <c r="G30" s="33">
        <f t="shared" si="5"/>
        <v>227</v>
      </c>
      <c r="H30" s="36"/>
      <c r="I30" s="37">
        <v>2.66</v>
      </c>
      <c r="J30" s="33">
        <f t="shared" si="6"/>
        <v>258</v>
      </c>
      <c r="K30" s="36"/>
      <c r="L30" s="37">
        <v>20</v>
      </c>
      <c r="M30" s="33">
        <f t="shared" si="7"/>
        <v>280</v>
      </c>
      <c r="N30" s="36"/>
      <c r="O30" s="41">
        <v>0.0025144560185185187</v>
      </c>
      <c r="P30" s="33">
        <f t="shared" si="8"/>
        <v>398</v>
      </c>
      <c r="Q30" s="38"/>
      <c r="R30" s="39">
        <f t="shared" si="9"/>
        <v>1163</v>
      </c>
      <c r="S30" s="40">
        <v>13</v>
      </c>
    </row>
    <row r="31" spans="1:19" ht="15.75">
      <c r="A31" s="45">
        <v>499</v>
      </c>
      <c r="B31" s="46" t="s">
        <v>159</v>
      </c>
      <c r="C31" s="46" t="s">
        <v>71</v>
      </c>
      <c r="D31" s="47" t="s">
        <v>141</v>
      </c>
      <c r="E31" s="46" t="s">
        <v>21</v>
      </c>
      <c r="F31" s="18">
        <v>9.55</v>
      </c>
      <c r="G31" s="48">
        <f t="shared" si="5"/>
        <v>240</v>
      </c>
      <c r="H31" s="20"/>
      <c r="I31" s="21">
        <v>2.76</v>
      </c>
      <c r="J31" s="48">
        <f t="shared" si="6"/>
        <v>272</v>
      </c>
      <c r="K31" s="20"/>
      <c r="L31" s="21">
        <v>16</v>
      </c>
      <c r="M31" s="48">
        <f t="shared" si="7"/>
        <v>226</v>
      </c>
      <c r="N31" s="20"/>
      <c r="O31" s="22">
        <v>0.0026959837962962957</v>
      </c>
      <c r="P31" s="48">
        <f t="shared" si="8"/>
        <v>350</v>
      </c>
      <c r="Q31" s="49"/>
      <c r="R31" s="50">
        <f t="shared" si="9"/>
        <v>1088</v>
      </c>
      <c r="S31" s="24">
        <v>14</v>
      </c>
    </row>
    <row r="32" spans="6:19" ht="12.75">
      <c r="F32" s="51"/>
      <c r="G32" s="8"/>
      <c r="H32" s="8"/>
      <c r="I32" s="51"/>
      <c r="J32" s="8"/>
      <c r="K32" s="8"/>
      <c r="L32" s="51"/>
      <c r="M32" s="8"/>
      <c r="N32" s="8"/>
      <c r="O32" s="53"/>
      <c r="P32" s="52"/>
      <c r="Q32" s="52"/>
      <c r="R32" s="52"/>
      <c r="S32" s="52"/>
    </row>
    <row r="33" spans="6:19" ht="12.75">
      <c r="F33" s="51"/>
      <c r="G33" s="8"/>
      <c r="H33" s="8"/>
      <c r="I33" s="51"/>
      <c r="J33" s="8"/>
      <c r="K33" s="8"/>
      <c r="L33" s="51"/>
      <c r="M33" s="8"/>
      <c r="N33" s="8"/>
      <c r="O33" s="53"/>
      <c r="P33" s="52"/>
      <c r="Q33" s="52"/>
      <c r="R33" s="52"/>
      <c r="S33" s="52"/>
    </row>
    <row r="34" spans="16:19" ht="12.75">
      <c r="P34" s="54"/>
      <c r="Q34" s="54"/>
      <c r="R34" s="54"/>
      <c r="S34" s="54"/>
    </row>
    <row r="35" spans="16:19" ht="12.75">
      <c r="P35" s="54"/>
      <c r="Q35" s="54"/>
      <c r="R35" s="54"/>
      <c r="S35" s="54"/>
    </row>
    <row r="36" spans="16:19" ht="12.75">
      <c r="P36" s="54"/>
      <c r="Q36" s="54"/>
      <c r="R36" s="54"/>
      <c r="S36" s="54"/>
    </row>
    <row r="37" spans="16:19" ht="12.75">
      <c r="P37" s="54"/>
      <c r="Q37" s="54"/>
      <c r="R37" s="54"/>
      <c r="S37" s="54"/>
    </row>
    <row r="38" spans="16:19" ht="12.75">
      <c r="P38" s="54"/>
      <c r="Q38" s="54"/>
      <c r="R38" s="54"/>
      <c r="S38" s="54"/>
    </row>
    <row r="39" spans="16:19" ht="12.75">
      <c r="P39" s="54"/>
      <c r="Q39" s="54"/>
      <c r="R39" s="54"/>
      <c r="S39" s="54"/>
    </row>
    <row r="40" spans="16:19" ht="12.75">
      <c r="P40" s="54"/>
      <c r="Q40" s="54"/>
      <c r="R40" s="54"/>
      <c r="S40" s="54"/>
    </row>
    <row r="41" spans="16:19" ht="12.75">
      <c r="P41" s="54"/>
      <c r="Q41" s="54"/>
      <c r="R41" s="54"/>
      <c r="S41" s="54"/>
    </row>
    <row r="42" spans="16:19" ht="12.75">
      <c r="P42" s="54"/>
      <c r="Q42" s="54"/>
      <c r="R42" s="54"/>
      <c r="S42" s="54"/>
    </row>
    <row r="43" spans="16:19" ht="12.75">
      <c r="P43" s="54"/>
      <c r="Q43" s="54"/>
      <c r="R43" s="54"/>
      <c r="S43" s="54"/>
    </row>
    <row r="44" spans="16:19" ht="12.75">
      <c r="P44" s="54"/>
      <c r="Q44" s="54"/>
      <c r="R44" s="54"/>
      <c r="S44" s="54"/>
    </row>
    <row r="45" spans="16:19" ht="12.75">
      <c r="P45" s="54"/>
      <c r="Q45" s="54"/>
      <c r="R45" s="54"/>
      <c r="S45" s="54"/>
    </row>
    <row r="46" spans="16:19" ht="12.75">
      <c r="P46" s="54"/>
      <c r="Q46" s="54"/>
      <c r="R46" s="54"/>
      <c r="S46" s="54"/>
    </row>
    <row r="47" spans="16:19" ht="12.75">
      <c r="P47" s="54"/>
      <c r="Q47" s="54"/>
      <c r="R47" s="54"/>
      <c r="S47" s="54"/>
    </row>
    <row r="48" spans="16:19" ht="12.75">
      <c r="P48" s="54"/>
      <c r="Q48" s="54"/>
      <c r="R48" s="54"/>
      <c r="S48" s="54"/>
    </row>
    <row r="49" spans="16:19" ht="12.75">
      <c r="P49" s="54"/>
      <c r="Q49" s="54"/>
      <c r="R49" s="54"/>
      <c r="S49" s="54"/>
    </row>
    <row r="50" spans="16:19" ht="12.75">
      <c r="P50" s="54"/>
      <c r="Q50" s="54"/>
      <c r="R50" s="54"/>
      <c r="S50" s="54"/>
    </row>
    <row r="51" spans="16:19" ht="12.75">
      <c r="P51" s="54"/>
      <c r="Q51" s="54"/>
      <c r="R51" s="54"/>
      <c r="S51" s="54"/>
    </row>
    <row r="52" spans="16:19" ht="12.75">
      <c r="P52" s="54"/>
      <c r="Q52" s="54"/>
      <c r="R52" s="54"/>
      <c r="S52" s="54"/>
    </row>
    <row r="53" spans="16:19" ht="12.75">
      <c r="P53" s="54"/>
      <c r="Q53" s="54"/>
      <c r="R53" s="54"/>
      <c r="S53" s="54"/>
    </row>
    <row r="54" spans="16:19" ht="12.75">
      <c r="P54" s="54"/>
      <c r="Q54" s="54"/>
      <c r="R54" s="54"/>
      <c r="S54" s="54"/>
    </row>
    <row r="55" spans="16:19" ht="12.75">
      <c r="P55" s="54"/>
      <c r="Q55" s="54"/>
      <c r="R55" s="54"/>
      <c r="S55" s="54"/>
    </row>
    <row r="56" spans="16:19" ht="12.75">
      <c r="P56" s="54"/>
      <c r="Q56" s="54"/>
      <c r="R56" s="54"/>
      <c r="S56" s="54"/>
    </row>
    <row r="57" spans="16:19" ht="12.75">
      <c r="P57" s="54"/>
      <c r="Q57" s="54"/>
      <c r="R57" s="54"/>
      <c r="S57" s="54"/>
    </row>
    <row r="58" spans="16:19" ht="12.75">
      <c r="P58" s="54"/>
      <c r="Q58" s="54"/>
      <c r="R58" s="54"/>
      <c r="S58" s="54"/>
    </row>
    <row r="59" spans="16:19" ht="12.75">
      <c r="P59" s="54"/>
      <c r="Q59" s="54"/>
      <c r="R59" s="54"/>
      <c r="S59" s="54"/>
    </row>
    <row r="60" spans="16:19" ht="12.75">
      <c r="P60" s="54"/>
      <c r="Q60" s="54"/>
      <c r="R60" s="54"/>
      <c r="S60" s="54"/>
    </row>
    <row r="61" spans="16:19" ht="12.75">
      <c r="P61" s="54"/>
      <c r="Q61" s="54"/>
      <c r="R61" s="54"/>
      <c r="S61" s="54"/>
    </row>
  </sheetData>
  <mergeCells count="11">
    <mergeCell ref="A3:A4"/>
    <mergeCell ref="L1:N1"/>
    <mergeCell ref="F3:H3"/>
    <mergeCell ref="I3:K3"/>
    <mergeCell ref="R3:S3"/>
    <mergeCell ref="L3:N3"/>
    <mergeCell ref="O3:Q3"/>
    <mergeCell ref="B3:B4"/>
    <mergeCell ref="C3:C4"/>
    <mergeCell ref="D3:D4"/>
    <mergeCell ref="E3:E4"/>
  </mergeCells>
  <printOptions horizontalCentered="1"/>
  <pageMargins left="0.7874015748031497" right="0.7874015748031497" top="0.984251968503937" bottom="0.7874015748031497" header="0.5118110236220472" footer="0.5118110236220472"/>
  <pageSetup horizontalDpi="150" verticalDpi="15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3"/>
  <sheetViews>
    <sheetView workbookViewId="0" topLeftCell="A1">
      <selection activeCell="J20" sqref="J20"/>
    </sheetView>
  </sheetViews>
  <sheetFormatPr defaultColWidth="12" defaultRowHeight="12.75"/>
  <cols>
    <col min="1" max="1" width="5.16015625" style="8" customWidth="1"/>
    <col min="2" max="2" width="13.5" style="0" customWidth="1"/>
    <col min="3" max="3" width="13.33203125" style="0" customWidth="1"/>
    <col min="4" max="4" width="3.83203125" style="0" customWidth="1"/>
    <col min="5" max="5" width="16.83203125" style="0" customWidth="1"/>
    <col min="6" max="6" width="7.33203125" style="9" customWidth="1"/>
    <col min="7" max="7" width="5.83203125" style="0" customWidth="1"/>
    <col min="8" max="8" width="2.83203125" style="0" customWidth="1"/>
    <col min="9" max="9" width="7.33203125" style="9" customWidth="1"/>
    <col min="10" max="10" width="5.83203125" style="0" customWidth="1"/>
    <col min="11" max="11" width="2.83203125" style="0" customWidth="1"/>
    <col min="12" max="12" width="7.33203125" style="9" customWidth="1"/>
    <col min="13" max="13" width="5.83203125" style="0" customWidth="1"/>
    <col min="14" max="14" width="2.83203125" style="0" customWidth="1"/>
    <col min="15" max="15" width="7.33203125" style="9" customWidth="1"/>
    <col min="16" max="16" width="5.83203125" style="0" customWidth="1"/>
    <col min="17" max="17" width="2.83203125" style="0" customWidth="1"/>
    <col min="18" max="18" width="10.83203125" style="10" customWidth="1"/>
    <col min="19" max="19" width="10.5" style="0" bestFit="1" customWidth="1"/>
    <col min="20" max="20" width="2.83203125" style="0" customWidth="1"/>
    <col min="21" max="21" width="8" style="0" customWidth="1"/>
    <col min="22" max="22" width="7.16015625" style="0" customWidth="1"/>
    <col min="23" max="24" width="1.83203125" style="0" customWidth="1"/>
    <col min="25" max="32" width="6.83203125" style="0" customWidth="1"/>
  </cols>
  <sheetData>
    <row r="1" spans="1:22" s="3" customFormat="1" ht="18.75" customHeight="1">
      <c r="A1" s="1"/>
      <c r="B1" s="2" t="s">
        <v>0</v>
      </c>
      <c r="F1" s="4"/>
      <c r="I1" s="4"/>
      <c r="L1" s="4"/>
      <c r="M1" s="5"/>
      <c r="O1" s="84">
        <v>39200</v>
      </c>
      <c r="P1" s="84"/>
      <c r="Q1" s="84"/>
      <c r="R1" s="6"/>
      <c r="V1" s="7" t="s">
        <v>160</v>
      </c>
    </row>
    <row r="2" ht="12.75" customHeight="1"/>
    <row r="3" spans="1:22" ht="15.75">
      <c r="A3" s="82" t="s">
        <v>1</v>
      </c>
      <c r="B3" s="78" t="s">
        <v>2</v>
      </c>
      <c r="C3" s="78" t="s">
        <v>3</v>
      </c>
      <c r="D3" s="80" t="s">
        <v>4</v>
      </c>
      <c r="E3" s="78" t="s">
        <v>5</v>
      </c>
      <c r="F3" s="76" t="s">
        <v>161</v>
      </c>
      <c r="G3" s="76"/>
      <c r="H3" s="77"/>
      <c r="I3" s="76" t="s">
        <v>162</v>
      </c>
      <c r="J3" s="76"/>
      <c r="K3" s="77"/>
      <c r="L3" s="75" t="s">
        <v>7</v>
      </c>
      <c r="M3" s="76"/>
      <c r="N3" s="77"/>
      <c r="O3" s="75" t="s">
        <v>8</v>
      </c>
      <c r="P3" s="76"/>
      <c r="Q3" s="77"/>
      <c r="R3" s="75" t="s">
        <v>66</v>
      </c>
      <c r="S3" s="76"/>
      <c r="T3" s="77"/>
      <c r="U3" s="73" t="s">
        <v>10</v>
      </c>
      <c r="V3" s="74"/>
    </row>
    <row r="4" spans="1:22" s="8" customFormat="1" ht="15.75">
      <c r="A4" s="83"/>
      <c r="B4" s="79"/>
      <c r="C4" s="79"/>
      <c r="D4" s="81"/>
      <c r="E4" s="79"/>
      <c r="F4" s="18" t="s">
        <v>11</v>
      </c>
      <c r="G4" s="19" t="s">
        <v>12</v>
      </c>
      <c r="H4" s="20"/>
      <c r="I4" s="18" t="s">
        <v>11</v>
      </c>
      <c r="J4" s="19" t="s">
        <v>12</v>
      </c>
      <c r="K4" s="20"/>
      <c r="L4" s="21" t="s">
        <v>13</v>
      </c>
      <c r="M4" s="19" t="s">
        <v>12</v>
      </c>
      <c r="N4" s="20"/>
      <c r="O4" s="21" t="s">
        <v>13</v>
      </c>
      <c r="P4" s="19" t="s">
        <v>12</v>
      </c>
      <c r="Q4" s="20"/>
      <c r="R4" s="22" t="s">
        <v>11</v>
      </c>
      <c r="S4" s="19" t="s">
        <v>12</v>
      </c>
      <c r="T4" s="20"/>
      <c r="U4" s="23" t="s">
        <v>12</v>
      </c>
      <c r="V4" s="24" t="s">
        <v>14</v>
      </c>
    </row>
    <row r="5" spans="1:22" s="8" customFormat="1" ht="15.75">
      <c r="A5" s="65"/>
      <c r="B5" s="66"/>
      <c r="C5" s="66"/>
      <c r="D5" s="67"/>
      <c r="E5" s="66"/>
      <c r="F5" s="29"/>
      <c r="G5" s="68"/>
      <c r="H5" s="36"/>
      <c r="I5" s="29"/>
      <c r="J5" s="68"/>
      <c r="K5" s="36"/>
      <c r="L5" s="37"/>
      <c r="M5" s="68"/>
      <c r="N5" s="36"/>
      <c r="O5" s="37"/>
      <c r="P5" s="68"/>
      <c r="Q5" s="36"/>
      <c r="R5" s="41"/>
      <c r="S5" s="68"/>
      <c r="T5" s="36"/>
      <c r="U5" s="69"/>
      <c r="V5" s="40"/>
    </row>
    <row r="6" spans="1:22" s="8" customFormat="1" ht="15.75">
      <c r="A6" s="25">
        <v>322</v>
      </c>
      <c r="B6" s="26" t="s">
        <v>176</v>
      </c>
      <c r="C6" s="26" t="s">
        <v>177</v>
      </c>
      <c r="D6" s="27" t="s">
        <v>178</v>
      </c>
      <c r="E6" s="26" t="s">
        <v>51</v>
      </c>
      <c r="F6" s="29">
        <v>10.77</v>
      </c>
      <c r="G6" s="33">
        <f aca="true" t="shared" si="0" ref="G6:G14">IF(F6&gt;0,ROUNDDOWN(((75/F6)-3.998)/0.0066,0)," ")</f>
        <v>449</v>
      </c>
      <c r="H6" s="36"/>
      <c r="I6" s="29">
        <v>10.38</v>
      </c>
      <c r="J6" s="33">
        <f aca="true" t="shared" si="1" ref="J6:J14">IF(I6&gt;0,ROUNDDOWN(((60/I6)-2.1202)/0.0068,0)," ")</f>
        <v>538</v>
      </c>
      <c r="K6" s="36"/>
      <c r="L6" s="37">
        <v>4.28</v>
      </c>
      <c r="M6" s="33">
        <f aca="true" t="shared" si="2" ref="M6:M14">IF(L6&gt;0,ROUNDDOWN((SQRT(L6)-1.0935)/0.00208,0)," ")</f>
        <v>468</v>
      </c>
      <c r="N6" s="36"/>
      <c r="O6" s="37">
        <v>43.5</v>
      </c>
      <c r="P6" s="33">
        <f aca="true" t="shared" si="3" ref="P6:P14">IF(O6&gt;0,ROUNDDOWN((SQRT(O6)-2.0232)/0.00874,0)," ")</f>
        <v>523</v>
      </c>
      <c r="Q6" s="36"/>
      <c r="R6" s="41">
        <v>0.001987268518518519</v>
      </c>
      <c r="S6" s="33">
        <f aca="true" t="shared" si="4" ref="S6:S14">IF(R6&gt;0,ROUNDDOWN(((1000/(R6*86400))-2.0232)/0.00647,0)," ")</f>
        <v>587</v>
      </c>
      <c r="T6" s="38"/>
      <c r="U6" s="39">
        <f aca="true" t="shared" si="5" ref="U6:U14">SUM(G6,J6,M6,P6,S6)</f>
        <v>2565</v>
      </c>
      <c r="V6" s="40">
        <v>1</v>
      </c>
    </row>
    <row r="7" spans="1:22" s="8" customFormat="1" ht="15.75">
      <c r="A7" s="25">
        <v>435</v>
      </c>
      <c r="B7" s="26" t="s">
        <v>179</v>
      </c>
      <c r="C7" s="26" t="s">
        <v>180</v>
      </c>
      <c r="D7" s="27" t="s">
        <v>178</v>
      </c>
      <c r="E7" s="26" t="s">
        <v>181</v>
      </c>
      <c r="F7" s="29">
        <v>11.24</v>
      </c>
      <c r="G7" s="33">
        <f t="shared" si="0"/>
        <v>405</v>
      </c>
      <c r="H7" s="36"/>
      <c r="I7" s="29">
        <v>10.91</v>
      </c>
      <c r="J7" s="33">
        <f t="shared" si="1"/>
        <v>496</v>
      </c>
      <c r="K7" s="36"/>
      <c r="L7" s="37">
        <v>4.57</v>
      </c>
      <c r="M7" s="33">
        <f t="shared" si="2"/>
        <v>502</v>
      </c>
      <c r="N7" s="36"/>
      <c r="O7" s="37">
        <v>29.5</v>
      </c>
      <c r="P7" s="33">
        <f t="shared" si="3"/>
        <v>389</v>
      </c>
      <c r="Q7" s="36"/>
      <c r="R7" s="41">
        <v>0.0020869212962962964</v>
      </c>
      <c r="S7" s="33">
        <f t="shared" si="4"/>
        <v>544</v>
      </c>
      <c r="T7" s="38"/>
      <c r="U7" s="39">
        <f t="shared" si="5"/>
        <v>2336</v>
      </c>
      <c r="V7" s="40">
        <v>2</v>
      </c>
    </row>
    <row r="8" spans="1:22" s="8" customFormat="1" ht="15.75">
      <c r="A8" s="25">
        <v>232</v>
      </c>
      <c r="B8" s="26" t="s">
        <v>182</v>
      </c>
      <c r="C8" s="26" t="s">
        <v>183</v>
      </c>
      <c r="D8" s="27">
        <v>94</v>
      </c>
      <c r="E8" s="28" t="s">
        <v>72</v>
      </c>
      <c r="F8" s="29">
        <v>10.92</v>
      </c>
      <c r="G8" s="33">
        <f t="shared" si="0"/>
        <v>434</v>
      </c>
      <c r="H8" s="36"/>
      <c r="I8" s="29">
        <v>10.8</v>
      </c>
      <c r="J8" s="33">
        <f t="shared" si="1"/>
        <v>505</v>
      </c>
      <c r="K8" s="36"/>
      <c r="L8" s="37">
        <v>3.81</v>
      </c>
      <c r="M8" s="33">
        <f t="shared" si="2"/>
        <v>412</v>
      </c>
      <c r="N8" s="36"/>
      <c r="O8" s="37">
        <v>34</v>
      </c>
      <c r="P8" s="33">
        <f t="shared" si="3"/>
        <v>435</v>
      </c>
      <c r="Q8" s="36"/>
      <c r="R8" s="41">
        <v>0.002085416666666667</v>
      </c>
      <c r="S8" s="33">
        <f t="shared" si="4"/>
        <v>545</v>
      </c>
      <c r="T8" s="38"/>
      <c r="U8" s="39">
        <f t="shared" si="5"/>
        <v>2331</v>
      </c>
      <c r="V8" s="40">
        <v>3</v>
      </c>
    </row>
    <row r="9" spans="1:22" s="8" customFormat="1" ht="15.75">
      <c r="A9" s="25">
        <v>258</v>
      </c>
      <c r="B9" s="26" t="s">
        <v>184</v>
      </c>
      <c r="C9" s="26" t="s">
        <v>113</v>
      </c>
      <c r="D9" s="27" t="s">
        <v>178</v>
      </c>
      <c r="E9" s="28" t="s">
        <v>111</v>
      </c>
      <c r="F9" s="29">
        <v>11.87</v>
      </c>
      <c r="G9" s="33">
        <f t="shared" si="0"/>
        <v>351</v>
      </c>
      <c r="H9" s="36"/>
      <c r="I9" s="29">
        <v>14.79</v>
      </c>
      <c r="J9" s="33">
        <f t="shared" si="1"/>
        <v>284</v>
      </c>
      <c r="K9" s="36"/>
      <c r="L9" s="37">
        <v>3.77</v>
      </c>
      <c r="M9" s="33">
        <f t="shared" si="2"/>
        <v>407</v>
      </c>
      <c r="N9" s="36"/>
      <c r="O9" s="37">
        <v>26.5</v>
      </c>
      <c r="P9" s="33">
        <f t="shared" si="3"/>
        <v>357</v>
      </c>
      <c r="Q9" s="36"/>
      <c r="R9" s="41">
        <v>0.0019302083333333333</v>
      </c>
      <c r="S9" s="33">
        <f t="shared" si="4"/>
        <v>614</v>
      </c>
      <c r="T9" s="38"/>
      <c r="U9" s="39">
        <f t="shared" si="5"/>
        <v>2013</v>
      </c>
      <c r="V9" s="40">
        <v>4</v>
      </c>
    </row>
    <row r="10" spans="1:22" s="8" customFormat="1" ht="15.75">
      <c r="A10" s="25">
        <v>325</v>
      </c>
      <c r="B10" s="26" t="s">
        <v>185</v>
      </c>
      <c r="C10" s="26" t="s">
        <v>186</v>
      </c>
      <c r="D10" s="27" t="s">
        <v>178</v>
      </c>
      <c r="E10" s="26" t="s">
        <v>51</v>
      </c>
      <c r="F10" s="29">
        <v>11.84</v>
      </c>
      <c r="G10" s="33">
        <f t="shared" si="0"/>
        <v>354</v>
      </c>
      <c r="H10" s="36"/>
      <c r="I10" s="29">
        <v>13.27</v>
      </c>
      <c r="J10" s="33">
        <f t="shared" si="1"/>
        <v>353</v>
      </c>
      <c r="K10" s="36"/>
      <c r="L10" s="37">
        <v>3.59</v>
      </c>
      <c r="M10" s="33">
        <f t="shared" si="2"/>
        <v>385</v>
      </c>
      <c r="N10" s="36"/>
      <c r="O10" s="37">
        <v>23</v>
      </c>
      <c r="P10" s="33">
        <f t="shared" si="3"/>
        <v>317</v>
      </c>
      <c r="Q10" s="36"/>
      <c r="R10" s="41">
        <v>0.0023436342592592593</v>
      </c>
      <c r="S10" s="33">
        <f t="shared" si="4"/>
        <v>450</v>
      </c>
      <c r="T10" s="38"/>
      <c r="U10" s="39">
        <f t="shared" si="5"/>
        <v>1859</v>
      </c>
      <c r="V10" s="40">
        <v>5</v>
      </c>
    </row>
    <row r="11" spans="1:22" s="8" customFormat="1" ht="15.75">
      <c r="A11" s="25">
        <v>350</v>
      </c>
      <c r="B11" s="55" t="s">
        <v>187</v>
      </c>
      <c r="C11" s="55" t="s">
        <v>188</v>
      </c>
      <c r="D11" s="56" t="s">
        <v>178</v>
      </c>
      <c r="E11" s="55" t="s">
        <v>65</v>
      </c>
      <c r="F11" s="29">
        <v>12.2</v>
      </c>
      <c r="G11" s="33">
        <f t="shared" si="0"/>
        <v>325</v>
      </c>
      <c r="H11" s="36"/>
      <c r="I11" s="29">
        <v>17.21</v>
      </c>
      <c r="J11" s="33">
        <f t="shared" si="1"/>
        <v>200</v>
      </c>
      <c r="K11" s="36"/>
      <c r="L11" s="37">
        <v>3.21</v>
      </c>
      <c r="M11" s="33">
        <f t="shared" si="2"/>
        <v>335</v>
      </c>
      <c r="N11" s="36"/>
      <c r="O11" s="37">
        <v>25.5</v>
      </c>
      <c r="P11" s="33">
        <f t="shared" si="3"/>
        <v>346</v>
      </c>
      <c r="Q11" s="36"/>
      <c r="R11" s="41">
        <v>0.002419675925925926</v>
      </c>
      <c r="S11" s="33">
        <f t="shared" si="4"/>
        <v>426</v>
      </c>
      <c r="T11" s="38"/>
      <c r="U11" s="39">
        <f t="shared" si="5"/>
        <v>1632</v>
      </c>
      <c r="V11" s="40">
        <v>6</v>
      </c>
    </row>
    <row r="12" spans="1:22" s="8" customFormat="1" ht="15.75">
      <c r="A12" s="25">
        <v>365</v>
      </c>
      <c r="B12" s="26" t="s">
        <v>189</v>
      </c>
      <c r="C12" s="26" t="s">
        <v>83</v>
      </c>
      <c r="D12" s="27" t="s">
        <v>178</v>
      </c>
      <c r="E12" s="26" t="s">
        <v>165</v>
      </c>
      <c r="F12" s="29">
        <v>11.09</v>
      </c>
      <c r="G12" s="33">
        <f t="shared" si="0"/>
        <v>418</v>
      </c>
      <c r="H12" s="36"/>
      <c r="I12" s="29">
        <v>12.88</v>
      </c>
      <c r="J12" s="33">
        <f t="shared" si="1"/>
        <v>373</v>
      </c>
      <c r="K12" s="36"/>
      <c r="L12" s="37">
        <v>4.38</v>
      </c>
      <c r="M12" s="33">
        <f t="shared" si="2"/>
        <v>480</v>
      </c>
      <c r="N12" s="36"/>
      <c r="O12" s="37">
        <v>26.5</v>
      </c>
      <c r="P12" s="33">
        <f t="shared" si="3"/>
        <v>357</v>
      </c>
      <c r="Q12" s="36"/>
      <c r="R12" s="41"/>
      <c r="S12" s="33" t="str">
        <f t="shared" si="4"/>
        <v> </v>
      </c>
      <c r="T12" s="38"/>
      <c r="U12" s="39">
        <f t="shared" si="5"/>
        <v>1628</v>
      </c>
      <c r="V12" s="40">
        <v>7</v>
      </c>
    </row>
    <row r="13" spans="1:22" s="8" customFormat="1" ht="15.75">
      <c r="A13" s="25">
        <v>434</v>
      </c>
      <c r="B13" s="26" t="s">
        <v>190</v>
      </c>
      <c r="C13" s="26" t="s">
        <v>191</v>
      </c>
      <c r="D13" s="27" t="s">
        <v>178</v>
      </c>
      <c r="E13" s="26" t="s">
        <v>21</v>
      </c>
      <c r="F13" s="29">
        <v>12.49</v>
      </c>
      <c r="G13" s="33">
        <f t="shared" si="0"/>
        <v>304</v>
      </c>
      <c r="H13" s="36"/>
      <c r="I13" s="29"/>
      <c r="J13" s="33" t="str">
        <f t="shared" si="1"/>
        <v> </v>
      </c>
      <c r="K13" s="36"/>
      <c r="L13" s="37">
        <v>3.6</v>
      </c>
      <c r="M13" s="33">
        <f t="shared" si="2"/>
        <v>386</v>
      </c>
      <c r="N13" s="36"/>
      <c r="O13" s="37"/>
      <c r="P13" s="33" t="str">
        <f t="shared" si="3"/>
        <v> </v>
      </c>
      <c r="Q13" s="36"/>
      <c r="R13" s="41"/>
      <c r="S13" s="33" t="str">
        <f t="shared" si="4"/>
        <v> </v>
      </c>
      <c r="T13" s="38"/>
      <c r="U13" s="39">
        <f t="shared" si="5"/>
        <v>690</v>
      </c>
      <c r="V13" s="40">
        <v>8</v>
      </c>
    </row>
    <row r="14" spans="1:22" s="8" customFormat="1" ht="15.75">
      <c r="A14" s="25">
        <v>461</v>
      </c>
      <c r="B14" s="26" t="s">
        <v>192</v>
      </c>
      <c r="C14" s="26" t="s">
        <v>193</v>
      </c>
      <c r="D14" s="27" t="s">
        <v>178</v>
      </c>
      <c r="E14" s="26" t="s">
        <v>21</v>
      </c>
      <c r="F14" s="29"/>
      <c r="G14" s="33" t="str">
        <f t="shared" si="0"/>
        <v> </v>
      </c>
      <c r="H14" s="36"/>
      <c r="I14" s="29"/>
      <c r="J14" s="33" t="str">
        <f t="shared" si="1"/>
        <v> </v>
      </c>
      <c r="K14" s="36"/>
      <c r="L14" s="37">
        <v>4.17</v>
      </c>
      <c r="M14" s="33">
        <f t="shared" si="2"/>
        <v>456</v>
      </c>
      <c r="N14" s="36"/>
      <c r="O14" s="37"/>
      <c r="P14" s="33" t="str">
        <f t="shared" si="3"/>
        <v> </v>
      </c>
      <c r="Q14" s="36"/>
      <c r="R14" s="41"/>
      <c r="S14" s="33" t="str">
        <f t="shared" si="4"/>
        <v> </v>
      </c>
      <c r="T14" s="38"/>
      <c r="U14" s="39">
        <f t="shared" si="5"/>
        <v>456</v>
      </c>
      <c r="V14" s="40">
        <v>9</v>
      </c>
    </row>
    <row r="15" spans="1:22" s="8" customFormat="1" ht="15.75">
      <c r="A15" s="65"/>
      <c r="B15" s="66"/>
      <c r="C15" s="66"/>
      <c r="D15" s="67"/>
      <c r="E15" s="66"/>
      <c r="F15" s="29"/>
      <c r="G15" s="68"/>
      <c r="H15" s="36"/>
      <c r="I15" s="29"/>
      <c r="J15" s="68"/>
      <c r="K15" s="36"/>
      <c r="L15" s="37"/>
      <c r="M15" s="68"/>
      <c r="N15" s="36"/>
      <c r="O15" s="37"/>
      <c r="P15" s="68"/>
      <c r="Q15" s="36"/>
      <c r="R15" s="41"/>
      <c r="S15" s="68"/>
      <c r="T15" s="36"/>
      <c r="U15" s="69"/>
      <c r="V15" s="40"/>
    </row>
    <row r="16" spans="1:22" ht="15.75">
      <c r="A16" s="25">
        <v>357</v>
      </c>
      <c r="B16" s="26" t="s">
        <v>163</v>
      </c>
      <c r="C16" s="26" t="s">
        <v>81</v>
      </c>
      <c r="D16" s="27" t="s">
        <v>164</v>
      </c>
      <c r="E16" s="26" t="s">
        <v>165</v>
      </c>
      <c r="F16" s="29">
        <v>11.84</v>
      </c>
      <c r="G16" s="33">
        <f aca="true" t="shared" si="6" ref="G16:G23">IF(F16&gt;0,ROUNDDOWN(((75/F16)-3.998)/0.0066,0)," ")</f>
        <v>354</v>
      </c>
      <c r="H16" s="36"/>
      <c r="I16" s="29">
        <v>12.86</v>
      </c>
      <c r="J16" s="33">
        <f>IF(I16&gt;0,ROUNDDOWN(((60/I16)-2.1202)/0.0068,0)," ")</f>
        <v>374</v>
      </c>
      <c r="K16" s="36"/>
      <c r="L16" s="37">
        <v>3.85</v>
      </c>
      <c r="M16" s="33">
        <f aca="true" t="shared" si="7" ref="M16:M23">IF(L16&gt;0,ROUNDDOWN((SQRT(L16)-1.0935)/0.00208,0)," ")</f>
        <v>417</v>
      </c>
      <c r="N16" s="36"/>
      <c r="O16" s="37">
        <v>38</v>
      </c>
      <c r="P16" s="33">
        <f aca="true" t="shared" si="8" ref="P16:P23">IF(O16&gt;0,ROUNDDOWN((SQRT(O16)-2.0232)/0.00874,0)," ")</f>
        <v>473</v>
      </c>
      <c r="Q16" s="36"/>
      <c r="R16" s="41">
        <v>0.0019293981481481482</v>
      </c>
      <c r="S16" s="33">
        <f aca="true" t="shared" si="9" ref="S16:S23">IF(R16&gt;0,ROUNDDOWN(((1000/(R16*86400))-2.0232)/0.00647,0)," ")</f>
        <v>614</v>
      </c>
      <c r="T16" s="38"/>
      <c r="U16" s="39">
        <f aca="true" t="shared" si="10" ref="U16:U23">SUM(G16,J16,M16,P16,S16)</f>
        <v>2232</v>
      </c>
      <c r="V16" s="40">
        <v>1</v>
      </c>
    </row>
    <row r="17" spans="1:22" ht="15.75">
      <c r="A17" s="25">
        <v>362</v>
      </c>
      <c r="B17" s="26" t="s">
        <v>166</v>
      </c>
      <c r="C17" s="26" t="s">
        <v>39</v>
      </c>
      <c r="D17" s="27" t="s">
        <v>164</v>
      </c>
      <c r="E17" s="26" t="s">
        <v>165</v>
      </c>
      <c r="F17" s="29">
        <v>11.58</v>
      </c>
      <c r="G17" s="33">
        <f t="shared" si="6"/>
        <v>375</v>
      </c>
      <c r="H17" s="36"/>
      <c r="I17" s="29">
        <v>13.02</v>
      </c>
      <c r="J17" s="33">
        <f>IF(I17&gt;0,ROUNDDOWN(((60/I17)-2.1202)/0.0068,0)," ")</f>
        <v>365</v>
      </c>
      <c r="K17" s="36"/>
      <c r="L17" s="37">
        <v>3.97</v>
      </c>
      <c r="M17" s="33">
        <f t="shared" si="7"/>
        <v>432</v>
      </c>
      <c r="N17" s="36"/>
      <c r="O17" s="37">
        <v>42</v>
      </c>
      <c r="P17" s="33">
        <f t="shared" si="8"/>
        <v>510</v>
      </c>
      <c r="Q17" s="36"/>
      <c r="R17" s="41">
        <v>0.0021547453703703702</v>
      </c>
      <c r="S17" s="33">
        <f t="shared" si="9"/>
        <v>517</v>
      </c>
      <c r="T17" s="38"/>
      <c r="U17" s="39">
        <f t="shared" si="10"/>
        <v>2199</v>
      </c>
      <c r="V17" s="40">
        <v>2</v>
      </c>
    </row>
    <row r="18" spans="1:22" ht="15.75">
      <c r="A18" s="25">
        <v>366</v>
      </c>
      <c r="B18" s="26" t="s">
        <v>167</v>
      </c>
      <c r="C18" s="26" t="s">
        <v>146</v>
      </c>
      <c r="D18" s="27" t="s">
        <v>164</v>
      </c>
      <c r="E18" s="26" t="s">
        <v>165</v>
      </c>
      <c r="F18" s="29">
        <v>10.96</v>
      </c>
      <c r="G18" s="33">
        <f t="shared" si="6"/>
        <v>431</v>
      </c>
      <c r="H18" s="36"/>
      <c r="I18" s="29">
        <v>12.65</v>
      </c>
      <c r="J18" s="33">
        <f>IF(I18&gt;0,ROUNDDOWN(((60/I18)-2.1202)/0.0068,0)," ")</f>
        <v>385</v>
      </c>
      <c r="K18" s="36"/>
      <c r="L18" s="37">
        <v>4.11</v>
      </c>
      <c r="M18" s="33">
        <f t="shared" si="7"/>
        <v>448</v>
      </c>
      <c r="N18" s="36"/>
      <c r="O18" s="37">
        <v>27</v>
      </c>
      <c r="P18" s="33">
        <f t="shared" si="8"/>
        <v>363</v>
      </c>
      <c r="Q18" s="36"/>
      <c r="R18" s="41">
        <v>0.0021013888888888888</v>
      </c>
      <c r="S18" s="33">
        <f t="shared" si="9"/>
        <v>538</v>
      </c>
      <c r="T18" s="38"/>
      <c r="U18" s="39">
        <f t="shared" si="10"/>
        <v>2165</v>
      </c>
      <c r="V18" s="40">
        <v>3</v>
      </c>
    </row>
    <row r="19" spans="1:22" ht="15.75">
      <c r="A19" s="25">
        <v>316</v>
      </c>
      <c r="B19" s="26" t="s">
        <v>168</v>
      </c>
      <c r="C19" s="26" t="s">
        <v>169</v>
      </c>
      <c r="D19" s="27" t="s">
        <v>164</v>
      </c>
      <c r="E19" s="26" t="s">
        <v>60</v>
      </c>
      <c r="F19" s="29">
        <v>11.14</v>
      </c>
      <c r="G19" s="33">
        <f t="shared" si="6"/>
        <v>414</v>
      </c>
      <c r="H19" s="36"/>
      <c r="I19" s="29">
        <v>11.91</v>
      </c>
      <c r="J19" s="33">
        <f>IF(I19&gt;0,ROUNDDOWN(((60/I19)-2.1202)/0.0068,0)," ")</f>
        <v>429</v>
      </c>
      <c r="K19" s="36"/>
      <c r="L19" s="37">
        <v>4.03</v>
      </c>
      <c r="M19" s="33">
        <f t="shared" si="7"/>
        <v>439</v>
      </c>
      <c r="N19" s="36"/>
      <c r="O19" s="37">
        <v>22.5</v>
      </c>
      <c r="P19" s="33">
        <f t="shared" si="8"/>
        <v>311</v>
      </c>
      <c r="Q19" s="36"/>
      <c r="R19" s="41">
        <v>0.002163773148148148</v>
      </c>
      <c r="S19" s="33">
        <f t="shared" si="9"/>
        <v>514</v>
      </c>
      <c r="T19" s="38"/>
      <c r="U19" s="39">
        <f t="shared" si="10"/>
        <v>2107</v>
      </c>
      <c r="V19" s="40">
        <v>4</v>
      </c>
    </row>
    <row r="20" spans="1:22" ht="15.75">
      <c r="A20" s="25">
        <v>295</v>
      </c>
      <c r="B20" s="26" t="s">
        <v>170</v>
      </c>
      <c r="C20" s="26" t="s">
        <v>138</v>
      </c>
      <c r="D20" s="27" t="s">
        <v>164</v>
      </c>
      <c r="E20" s="28" t="s">
        <v>33</v>
      </c>
      <c r="F20" s="29">
        <v>11.3</v>
      </c>
      <c r="G20" s="33">
        <f t="shared" si="6"/>
        <v>399</v>
      </c>
      <c r="H20" s="36"/>
      <c r="I20" s="29"/>
      <c r="J20" s="33"/>
      <c r="K20" s="36"/>
      <c r="L20" s="37">
        <v>3.68</v>
      </c>
      <c r="M20" s="33">
        <f t="shared" si="7"/>
        <v>396</v>
      </c>
      <c r="N20" s="36"/>
      <c r="O20" s="37">
        <v>32</v>
      </c>
      <c r="P20" s="33">
        <f t="shared" si="8"/>
        <v>415</v>
      </c>
      <c r="Q20" s="36"/>
      <c r="R20" s="41">
        <v>0.0020282407407407406</v>
      </c>
      <c r="S20" s="33">
        <f t="shared" si="9"/>
        <v>569</v>
      </c>
      <c r="T20" s="38"/>
      <c r="U20" s="39">
        <f t="shared" si="10"/>
        <v>1779</v>
      </c>
      <c r="V20" s="40">
        <v>5</v>
      </c>
    </row>
    <row r="21" spans="1:22" ht="15.75">
      <c r="A21" s="25">
        <v>297</v>
      </c>
      <c r="B21" s="26" t="s">
        <v>171</v>
      </c>
      <c r="C21" s="26" t="s">
        <v>53</v>
      </c>
      <c r="D21" s="27" t="s">
        <v>164</v>
      </c>
      <c r="E21" s="28" t="s">
        <v>33</v>
      </c>
      <c r="F21" s="29">
        <v>13.64</v>
      </c>
      <c r="G21" s="33">
        <f t="shared" si="6"/>
        <v>227</v>
      </c>
      <c r="H21" s="36"/>
      <c r="I21" s="29">
        <v>15.52</v>
      </c>
      <c r="J21" s="33">
        <f>IF(I21&gt;0,ROUNDDOWN(((60/I21)-2.1202)/0.0068,0)," ")</f>
        <v>256</v>
      </c>
      <c r="K21" s="36"/>
      <c r="L21" s="37">
        <v>2.79</v>
      </c>
      <c r="M21" s="33">
        <f t="shared" si="7"/>
        <v>277</v>
      </c>
      <c r="N21" s="36"/>
      <c r="O21" s="37">
        <v>13.5</v>
      </c>
      <c r="P21" s="33">
        <f t="shared" si="8"/>
        <v>188</v>
      </c>
      <c r="Q21" s="36"/>
      <c r="R21" s="41">
        <v>0.0022232638888888888</v>
      </c>
      <c r="S21" s="33">
        <f t="shared" si="9"/>
        <v>491</v>
      </c>
      <c r="T21" s="38"/>
      <c r="U21" s="39">
        <f t="shared" si="10"/>
        <v>1439</v>
      </c>
      <c r="V21" s="40">
        <v>6</v>
      </c>
    </row>
    <row r="22" spans="1:22" ht="15.75">
      <c r="A22" s="25">
        <v>323</v>
      </c>
      <c r="B22" s="26" t="s">
        <v>172</v>
      </c>
      <c r="C22" s="26" t="s">
        <v>173</v>
      </c>
      <c r="D22" s="27" t="s">
        <v>164</v>
      </c>
      <c r="E22" s="26" t="s">
        <v>51</v>
      </c>
      <c r="F22" s="29">
        <v>12.77</v>
      </c>
      <c r="G22" s="33">
        <f t="shared" si="6"/>
        <v>284</v>
      </c>
      <c r="H22" s="36"/>
      <c r="I22" s="29"/>
      <c r="J22" s="33" t="str">
        <f>IF(I22&gt;0,ROUNDDOWN(((60/I22)-2.1202)/0.0068,0)," ")</f>
        <v> </v>
      </c>
      <c r="K22" s="36"/>
      <c r="L22" s="37">
        <v>3.18</v>
      </c>
      <c r="M22" s="33">
        <f t="shared" si="7"/>
        <v>331</v>
      </c>
      <c r="N22" s="36"/>
      <c r="O22" s="37">
        <v>21</v>
      </c>
      <c r="P22" s="33">
        <f t="shared" si="8"/>
        <v>292</v>
      </c>
      <c r="Q22" s="36"/>
      <c r="R22" s="41">
        <v>0.0021546296296296296</v>
      </c>
      <c r="S22" s="33">
        <f t="shared" si="9"/>
        <v>517</v>
      </c>
      <c r="T22" s="38"/>
      <c r="U22" s="39">
        <f t="shared" si="10"/>
        <v>1424</v>
      </c>
      <c r="V22" s="40">
        <v>7</v>
      </c>
    </row>
    <row r="23" spans="1:22" s="8" customFormat="1" ht="15.75">
      <c r="A23" s="45">
        <v>433</v>
      </c>
      <c r="B23" s="46" t="s">
        <v>174</v>
      </c>
      <c r="C23" s="46" t="s">
        <v>175</v>
      </c>
      <c r="D23" s="47" t="s">
        <v>164</v>
      </c>
      <c r="E23" s="46" t="s">
        <v>21</v>
      </c>
      <c r="F23" s="18">
        <v>12.4</v>
      </c>
      <c r="G23" s="48">
        <f t="shared" si="6"/>
        <v>310</v>
      </c>
      <c r="H23" s="20"/>
      <c r="I23" s="18"/>
      <c r="J23" s="48" t="str">
        <f>IF(I23&gt;0,ROUNDDOWN(((60/I23)-2.1202)/0.0068,0)," ")</f>
        <v> </v>
      </c>
      <c r="K23" s="20"/>
      <c r="L23" s="21">
        <v>2.98</v>
      </c>
      <c r="M23" s="48">
        <f t="shared" si="7"/>
        <v>304</v>
      </c>
      <c r="N23" s="20"/>
      <c r="O23" s="70">
        <v>30</v>
      </c>
      <c r="P23" s="48">
        <f t="shared" si="8"/>
        <v>395</v>
      </c>
      <c r="Q23" s="71"/>
      <c r="R23" s="22"/>
      <c r="S23" s="48" t="str">
        <f t="shared" si="9"/>
        <v> </v>
      </c>
      <c r="T23" s="49"/>
      <c r="U23" s="50">
        <f t="shared" si="10"/>
        <v>1009</v>
      </c>
      <c r="V23" s="24">
        <v>8</v>
      </c>
    </row>
    <row r="24" spans="6:22" ht="12.75">
      <c r="F24" s="51"/>
      <c r="G24" s="8"/>
      <c r="H24" s="8"/>
      <c r="I24" s="51"/>
      <c r="J24" s="8"/>
      <c r="K24" s="8"/>
      <c r="L24" s="51"/>
      <c r="M24" s="8"/>
      <c r="N24" s="8"/>
      <c r="O24" s="51"/>
      <c r="P24" s="8"/>
      <c r="Q24" s="8"/>
      <c r="R24" s="53"/>
      <c r="S24" s="52"/>
      <c r="T24" s="52"/>
      <c r="U24" s="52"/>
      <c r="V24" s="52"/>
    </row>
    <row r="25" spans="6:22" ht="12.75">
      <c r="F25" s="51"/>
      <c r="G25" s="8"/>
      <c r="H25" s="8"/>
      <c r="I25" s="51"/>
      <c r="J25" s="8"/>
      <c r="K25" s="8"/>
      <c r="L25" s="51"/>
      <c r="M25" s="8"/>
      <c r="N25" s="8"/>
      <c r="O25" s="51"/>
      <c r="P25" s="8"/>
      <c r="Q25" s="8"/>
      <c r="R25" s="53"/>
      <c r="S25" s="52"/>
      <c r="T25" s="52"/>
      <c r="U25" s="52"/>
      <c r="V25" s="52"/>
    </row>
    <row r="26" spans="19:22" ht="12.75">
      <c r="S26" s="54"/>
      <c r="T26" s="54"/>
      <c r="U26" s="54"/>
      <c r="V26" s="54"/>
    </row>
    <row r="27" spans="19:22" ht="12.75">
      <c r="S27" s="54"/>
      <c r="T27" s="54"/>
      <c r="U27" s="54"/>
      <c r="V27" s="54"/>
    </row>
    <row r="28" spans="19:22" ht="12.75">
      <c r="S28" s="54"/>
      <c r="T28" s="54"/>
      <c r="U28" s="54"/>
      <c r="V28" s="54"/>
    </row>
    <row r="29" spans="19:22" ht="12.75">
      <c r="S29" s="54"/>
      <c r="T29" s="54"/>
      <c r="U29" s="54"/>
      <c r="V29" s="54"/>
    </row>
    <row r="30" spans="19:22" ht="12.75">
      <c r="S30" s="54"/>
      <c r="T30" s="54"/>
      <c r="U30" s="54"/>
      <c r="V30" s="54"/>
    </row>
    <row r="31" spans="19:22" ht="12.75">
      <c r="S31" s="54"/>
      <c r="T31" s="54"/>
      <c r="U31" s="54"/>
      <c r="V31" s="54"/>
    </row>
    <row r="32" spans="19:22" ht="12.75">
      <c r="S32" s="54"/>
      <c r="T32" s="54"/>
      <c r="U32" s="54"/>
      <c r="V32" s="54"/>
    </row>
    <row r="33" spans="19:22" ht="12.75">
      <c r="S33" s="54"/>
      <c r="T33" s="54"/>
      <c r="U33" s="54"/>
      <c r="V33" s="54"/>
    </row>
    <row r="34" spans="19:22" ht="12.75">
      <c r="S34" s="54"/>
      <c r="T34" s="54"/>
      <c r="U34" s="54"/>
      <c r="V34" s="54"/>
    </row>
    <row r="35" spans="19:22" ht="12.75">
      <c r="S35" s="54"/>
      <c r="T35" s="54"/>
      <c r="U35" s="54"/>
      <c r="V35" s="54"/>
    </row>
    <row r="36" spans="19:22" ht="12.75">
      <c r="S36" s="54"/>
      <c r="T36" s="54"/>
      <c r="U36" s="54"/>
      <c r="V36" s="54"/>
    </row>
    <row r="37" spans="19:22" ht="12.75">
      <c r="S37" s="54"/>
      <c r="T37" s="54"/>
      <c r="U37" s="54"/>
      <c r="V37" s="54"/>
    </row>
    <row r="38" spans="19:22" ht="12.75">
      <c r="S38" s="54"/>
      <c r="T38" s="54"/>
      <c r="U38" s="54"/>
      <c r="V38" s="54"/>
    </row>
    <row r="39" spans="19:22" ht="12.75">
      <c r="S39" s="54"/>
      <c r="T39" s="54"/>
      <c r="U39" s="54"/>
      <c r="V39" s="54"/>
    </row>
    <row r="40" spans="19:22" ht="12.75">
      <c r="S40" s="54"/>
      <c r="T40" s="54"/>
      <c r="U40" s="54"/>
      <c r="V40" s="54"/>
    </row>
    <row r="41" spans="19:22" ht="12.75">
      <c r="S41" s="54"/>
      <c r="T41" s="54"/>
      <c r="U41" s="54"/>
      <c r="V41" s="54"/>
    </row>
    <row r="42" spans="19:22" ht="12.75">
      <c r="S42" s="54"/>
      <c r="T42" s="54"/>
      <c r="U42" s="54"/>
      <c r="V42" s="54"/>
    </row>
    <row r="43" spans="19:22" ht="12.75">
      <c r="S43" s="54"/>
      <c r="T43" s="54"/>
      <c r="U43" s="54"/>
      <c r="V43" s="54"/>
    </row>
    <row r="44" spans="19:22" ht="12.75">
      <c r="S44" s="54"/>
      <c r="T44" s="54"/>
      <c r="U44" s="54"/>
      <c r="V44" s="54"/>
    </row>
    <row r="45" spans="19:22" ht="12.75">
      <c r="S45" s="54"/>
      <c r="T45" s="54"/>
      <c r="U45" s="54"/>
      <c r="V45" s="54"/>
    </row>
    <row r="46" spans="19:22" ht="12.75">
      <c r="S46" s="54"/>
      <c r="T46" s="54"/>
      <c r="U46" s="54"/>
      <c r="V46" s="54"/>
    </row>
    <row r="47" spans="19:22" ht="12.75">
      <c r="S47" s="54"/>
      <c r="T47" s="54"/>
      <c r="U47" s="54"/>
      <c r="V47" s="54"/>
    </row>
    <row r="48" spans="19:22" ht="12.75">
      <c r="S48" s="54"/>
      <c r="T48" s="54"/>
      <c r="U48" s="54"/>
      <c r="V48" s="54"/>
    </row>
    <row r="49" spans="19:22" ht="12.75">
      <c r="S49" s="54"/>
      <c r="T49" s="54"/>
      <c r="U49" s="54"/>
      <c r="V49" s="54"/>
    </row>
    <row r="50" spans="19:22" ht="12.75">
      <c r="S50" s="54"/>
      <c r="T50" s="54"/>
      <c r="U50" s="54"/>
      <c r="V50" s="54"/>
    </row>
    <row r="51" spans="19:22" ht="12.75">
      <c r="S51" s="54"/>
      <c r="T51" s="54"/>
      <c r="U51" s="54"/>
      <c r="V51" s="54"/>
    </row>
    <row r="52" spans="19:22" ht="12.75">
      <c r="S52" s="54"/>
      <c r="T52" s="54"/>
      <c r="U52" s="54"/>
      <c r="V52" s="54"/>
    </row>
    <row r="53" spans="19:22" ht="12.75">
      <c r="S53" s="54"/>
      <c r="T53" s="54"/>
      <c r="U53" s="54"/>
      <c r="V53" s="54"/>
    </row>
  </sheetData>
  <mergeCells count="12">
    <mergeCell ref="U3:V3"/>
    <mergeCell ref="O3:Q3"/>
    <mergeCell ref="R3:T3"/>
    <mergeCell ref="I3:K3"/>
    <mergeCell ref="A3:A4"/>
    <mergeCell ref="O1:Q1"/>
    <mergeCell ref="F3:H3"/>
    <mergeCell ref="L3:N3"/>
    <mergeCell ref="B3:B4"/>
    <mergeCell ref="C3:C4"/>
    <mergeCell ref="D3:D4"/>
    <mergeCell ref="E3:E4"/>
  </mergeCells>
  <printOptions horizontalCentered="1"/>
  <pageMargins left="0.7874015748031497" right="0.7874015748031497" top="0.984251968503937" bottom="0.7874015748031497" header="0.5118110236220472" footer="0.5118110236220472"/>
  <pageSetup horizontalDpi="150" verticalDpi="15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3"/>
  <sheetViews>
    <sheetView workbookViewId="0" topLeftCell="A1">
      <selection activeCell="E13" sqref="E13"/>
    </sheetView>
  </sheetViews>
  <sheetFormatPr defaultColWidth="12" defaultRowHeight="12.75"/>
  <cols>
    <col min="1" max="1" width="5.16015625" style="8" customWidth="1"/>
    <col min="2" max="2" width="13.5" style="0" customWidth="1"/>
    <col min="3" max="3" width="13.33203125" style="0" customWidth="1"/>
    <col min="4" max="4" width="3.83203125" style="0" customWidth="1"/>
    <col min="5" max="5" width="16.83203125" style="0" customWidth="1"/>
    <col min="6" max="6" width="7.33203125" style="9" customWidth="1"/>
    <col min="7" max="7" width="5.83203125" style="0" customWidth="1"/>
    <col min="8" max="8" width="2.83203125" style="0" customWidth="1"/>
    <col min="9" max="9" width="7.33203125" style="9" customWidth="1"/>
    <col min="10" max="10" width="5.83203125" style="0" customWidth="1"/>
    <col min="11" max="11" width="2.83203125" style="0" customWidth="1"/>
    <col min="12" max="12" width="7.33203125" style="9" customWidth="1"/>
    <col min="13" max="13" width="5.83203125" style="0" customWidth="1"/>
    <col min="14" max="14" width="2.83203125" style="0" customWidth="1"/>
    <col min="15" max="15" width="7.33203125" style="9" customWidth="1"/>
    <col min="16" max="16" width="5.83203125" style="0" customWidth="1"/>
    <col min="17" max="17" width="2.83203125" style="0" customWidth="1"/>
    <col min="18" max="18" width="7.33203125" style="9" customWidth="1"/>
    <col min="19" max="19" width="5.83203125" style="0" customWidth="1"/>
    <col min="20" max="20" width="2.83203125" style="0" customWidth="1"/>
    <col min="21" max="21" width="8" style="0" customWidth="1"/>
    <col min="22" max="22" width="7.16015625" style="0" customWidth="1"/>
    <col min="23" max="24" width="1.83203125" style="0" customWidth="1"/>
    <col min="25" max="32" width="6.83203125" style="0" customWidth="1"/>
  </cols>
  <sheetData>
    <row r="1" spans="1:22" s="3" customFormat="1" ht="18.75" customHeight="1">
      <c r="A1" s="1"/>
      <c r="B1" s="2" t="s">
        <v>0</v>
      </c>
      <c r="F1" s="4"/>
      <c r="I1" s="4"/>
      <c r="L1" s="4"/>
      <c r="M1" s="5"/>
      <c r="O1" s="84">
        <v>39200</v>
      </c>
      <c r="P1" s="84"/>
      <c r="Q1" s="84"/>
      <c r="V1" s="7" t="s">
        <v>194</v>
      </c>
    </row>
    <row r="2" ht="12.75" customHeight="1"/>
    <row r="3" spans="1:22" ht="15.75">
      <c r="A3" s="82" t="s">
        <v>1</v>
      </c>
      <c r="B3" s="78" t="s">
        <v>2</v>
      </c>
      <c r="C3" s="78" t="s">
        <v>3</v>
      </c>
      <c r="D3" s="80" t="s">
        <v>4</v>
      </c>
      <c r="E3" s="78" t="s">
        <v>5</v>
      </c>
      <c r="F3" s="76" t="s">
        <v>195</v>
      </c>
      <c r="G3" s="76"/>
      <c r="H3" s="77"/>
      <c r="I3" s="76" t="s">
        <v>196</v>
      </c>
      <c r="J3" s="76"/>
      <c r="K3" s="77"/>
      <c r="L3" s="75" t="s">
        <v>197</v>
      </c>
      <c r="M3" s="76"/>
      <c r="N3" s="77"/>
      <c r="O3" s="75" t="s">
        <v>7</v>
      </c>
      <c r="P3" s="76"/>
      <c r="Q3" s="77"/>
      <c r="R3" s="75" t="s">
        <v>198</v>
      </c>
      <c r="S3" s="76"/>
      <c r="T3" s="77"/>
      <c r="U3" s="73" t="s">
        <v>199</v>
      </c>
      <c r="V3" s="74"/>
    </row>
    <row r="4" spans="1:22" s="8" customFormat="1" ht="15.75">
      <c r="A4" s="83"/>
      <c r="B4" s="79"/>
      <c r="C4" s="79"/>
      <c r="D4" s="81"/>
      <c r="E4" s="79"/>
      <c r="F4" s="18" t="s">
        <v>11</v>
      </c>
      <c r="G4" s="19" t="s">
        <v>12</v>
      </c>
      <c r="H4" s="20"/>
      <c r="I4" s="18" t="s">
        <v>11</v>
      </c>
      <c r="J4" s="19" t="s">
        <v>12</v>
      </c>
      <c r="K4" s="20"/>
      <c r="L4" s="21" t="s">
        <v>200</v>
      </c>
      <c r="M4" s="19" t="s">
        <v>12</v>
      </c>
      <c r="N4" s="20"/>
      <c r="O4" s="21" t="s">
        <v>13</v>
      </c>
      <c r="P4" s="19" t="s">
        <v>12</v>
      </c>
      <c r="Q4" s="20"/>
      <c r="R4" s="21" t="s">
        <v>13</v>
      </c>
      <c r="S4" s="19" t="s">
        <v>12</v>
      </c>
      <c r="T4" s="20"/>
      <c r="U4" s="23" t="s">
        <v>12</v>
      </c>
      <c r="V4" s="24" t="s">
        <v>14</v>
      </c>
    </row>
    <row r="5" spans="1:22" s="8" customFormat="1" ht="15.75">
      <c r="A5" s="65"/>
      <c r="B5" s="66"/>
      <c r="C5" s="66"/>
      <c r="D5" s="67"/>
      <c r="E5" s="66"/>
      <c r="F5" s="29"/>
      <c r="G5" s="68"/>
      <c r="H5" s="36"/>
      <c r="I5" s="29"/>
      <c r="J5" s="68"/>
      <c r="K5" s="36"/>
      <c r="L5" s="37"/>
      <c r="M5" s="68"/>
      <c r="N5" s="36"/>
      <c r="O5" s="37"/>
      <c r="P5" s="68"/>
      <c r="Q5" s="36"/>
      <c r="R5" s="37"/>
      <c r="S5" s="68"/>
      <c r="T5" s="36"/>
      <c r="U5" s="69"/>
      <c r="V5" s="40"/>
    </row>
    <row r="6" spans="1:22" s="8" customFormat="1" ht="15.75">
      <c r="A6" s="25">
        <v>358</v>
      </c>
      <c r="B6" s="26" t="s">
        <v>211</v>
      </c>
      <c r="C6" s="26" t="s">
        <v>121</v>
      </c>
      <c r="D6" s="27" t="s">
        <v>212</v>
      </c>
      <c r="E6" s="26" t="s">
        <v>165</v>
      </c>
      <c r="F6" s="29">
        <v>14.59</v>
      </c>
      <c r="G6" s="33">
        <f>IF(F6&gt;0,ROUNDDOWN(((100/F6)-4.0062)/0.00656,0)," ")</f>
        <v>434</v>
      </c>
      <c r="H6" s="36"/>
      <c r="I6" s="29">
        <v>15.36</v>
      </c>
      <c r="J6" s="33">
        <f>IF(I6&gt;0,ROUNDDOWN(((80/I6)-2.01)/0.0078,0)," ")</f>
        <v>410</v>
      </c>
      <c r="K6" s="36"/>
      <c r="L6" s="37">
        <v>1.35</v>
      </c>
      <c r="M6" s="33">
        <f>IF(L6&gt;0,ROUNDDOWN((SQRT(L6)-0.8807)/0.00068,0)," ")</f>
        <v>413</v>
      </c>
      <c r="N6" s="36"/>
      <c r="O6" s="37">
        <v>4.33</v>
      </c>
      <c r="P6" s="33">
        <f>IF(O6&gt;0,ROUNDDOWN((SQRT(O6)-1.0935)/0.00208,0)," ")</f>
        <v>474</v>
      </c>
      <c r="Q6" s="36"/>
      <c r="R6" s="37">
        <v>25</v>
      </c>
      <c r="S6" s="33">
        <f>IF(R6&gt;0,ROUNDDOWN((SQRT(R6)-0.422)/0.01012,0)," ")</f>
        <v>452</v>
      </c>
      <c r="T6" s="36"/>
      <c r="U6" s="39">
        <f>SUM(G6,J6,M6,P6,S6)</f>
        <v>2183</v>
      </c>
      <c r="V6" s="40">
        <v>1</v>
      </c>
    </row>
    <row r="7" spans="1:22" s="8" customFormat="1" ht="15.75">
      <c r="A7" s="65"/>
      <c r="B7" s="66"/>
      <c r="C7" s="66"/>
      <c r="D7" s="67"/>
      <c r="E7" s="66"/>
      <c r="F7" s="29"/>
      <c r="G7" s="68"/>
      <c r="H7" s="36"/>
      <c r="I7" s="29"/>
      <c r="J7" s="68"/>
      <c r="K7" s="36"/>
      <c r="L7" s="37"/>
      <c r="M7" s="68"/>
      <c r="N7" s="36"/>
      <c r="O7" s="37"/>
      <c r="P7" s="68"/>
      <c r="Q7" s="36"/>
      <c r="R7" s="37"/>
      <c r="S7" s="68"/>
      <c r="T7" s="36"/>
      <c r="U7" s="69"/>
      <c r="V7" s="40"/>
    </row>
    <row r="8" spans="1:22" ht="15.75">
      <c r="A8" s="25">
        <v>367</v>
      </c>
      <c r="B8" s="26" t="s">
        <v>201</v>
      </c>
      <c r="C8" s="26" t="s">
        <v>202</v>
      </c>
      <c r="D8" s="27" t="s">
        <v>203</v>
      </c>
      <c r="E8" s="26" t="s">
        <v>165</v>
      </c>
      <c r="F8" s="29">
        <v>13.68</v>
      </c>
      <c r="G8" s="33">
        <f>IF(F8&gt;0,ROUNDDOWN(((100/F8)-4.0062)/0.00656,0)," ")</f>
        <v>503</v>
      </c>
      <c r="H8" s="36"/>
      <c r="I8" s="29">
        <v>15.81</v>
      </c>
      <c r="J8" s="33">
        <f>IF(I8&gt;0,ROUNDDOWN(((80/I8)-2.01)/0.0078,0)," ")</f>
        <v>391</v>
      </c>
      <c r="K8" s="36"/>
      <c r="L8" s="37">
        <v>1.43</v>
      </c>
      <c r="M8" s="33">
        <f>IF(L8&gt;0,ROUNDDOWN((SQRT(L8)-0.8807)/0.00068,0)," ")</f>
        <v>463</v>
      </c>
      <c r="N8" s="36"/>
      <c r="O8" s="37">
        <v>4.7</v>
      </c>
      <c r="P8" s="33">
        <f>IF(O8&gt;0,ROUNDDOWN((SQRT(O8)-1.0935)/0.00208,0)," ")</f>
        <v>516</v>
      </c>
      <c r="Q8" s="36"/>
      <c r="R8" s="37">
        <v>18.08</v>
      </c>
      <c r="S8" s="33">
        <f>IF(R8&gt;0,ROUNDDOWN((SQRT(R8)-0.422)/0.01012,0)," ")</f>
        <v>378</v>
      </c>
      <c r="T8" s="36"/>
      <c r="U8" s="39">
        <f>SUM(G8,J8,M8,P8,S8)</f>
        <v>2251</v>
      </c>
      <c r="V8" s="40">
        <v>1</v>
      </c>
    </row>
    <row r="9" spans="1:22" ht="15.75">
      <c r="A9" s="25">
        <v>250</v>
      </c>
      <c r="B9" s="26" t="s">
        <v>204</v>
      </c>
      <c r="C9" s="26" t="s">
        <v>205</v>
      </c>
      <c r="D9" s="27">
        <v>93</v>
      </c>
      <c r="E9" s="72" t="s">
        <v>72</v>
      </c>
      <c r="F9" s="37">
        <v>14.65</v>
      </c>
      <c r="G9" s="33">
        <f>IF(F9&gt;0,ROUNDDOWN(((100/F9)-4.0062)/0.00656,0)," ")</f>
        <v>429</v>
      </c>
      <c r="H9" s="36"/>
      <c r="I9" s="29">
        <v>13.69</v>
      </c>
      <c r="J9" s="33">
        <f>IF(I9&gt;0,ROUNDDOWN(((80/I9)-2.01)/0.0078,0)," ")</f>
        <v>491</v>
      </c>
      <c r="K9" s="68"/>
      <c r="L9" s="37">
        <v>1.4</v>
      </c>
      <c r="M9" s="33">
        <f>IF(L9&gt;0,ROUNDDOWN((SQRT(L9)-0.8807)/0.00068,0)," ")</f>
        <v>444</v>
      </c>
      <c r="N9" s="36"/>
      <c r="O9" s="37">
        <v>4.24</v>
      </c>
      <c r="P9" s="33">
        <f>IF(O9&gt;0,ROUNDDOWN((SQRT(O9)-1.0935)/0.00208,0)," ")</f>
        <v>464</v>
      </c>
      <c r="Q9" s="36"/>
      <c r="R9" s="37">
        <v>20.88</v>
      </c>
      <c r="S9" s="33">
        <f>IF(R9&gt;0,ROUNDDOWN((SQRT(R9)-0.422)/0.01012,0)," ")</f>
        <v>409</v>
      </c>
      <c r="T9" s="36"/>
      <c r="U9" s="39">
        <f>SUM(G9,J9,M9,P9,S9)</f>
        <v>2237</v>
      </c>
      <c r="V9" s="40">
        <v>2</v>
      </c>
    </row>
    <row r="10" spans="1:22" ht="15.75">
      <c r="A10" s="25">
        <v>361</v>
      </c>
      <c r="B10" s="26" t="s">
        <v>206</v>
      </c>
      <c r="C10" s="26" t="s">
        <v>207</v>
      </c>
      <c r="D10" s="27" t="s">
        <v>203</v>
      </c>
      <c r="E10" s="26" t="s">
        <v>165</v>
      </c>
      <c r="F10" s="29">
        <v>15.34</v>
      </c>
      <c r="G10" s="33">
        <f>IF(F10&gt;0,ROUNDDOWN(((100/F10)-4.0062)/0.00656,0)," ")</f>
        <v>383</v>
      </c>
      <c r="H10" s="36"/>
      <c r="I10" s="29">
        <v>17.43</v>
      </c>
      <c r="J10" s="33">
        <f>IF(I10&gt;0,ROUNDDOWN(((80/I10)-2.01)/0.0078,0)," ")</f>
        <v>330</v>
      </c>
      <c r="K10" s="68"/>
      <c r="L10" s="37">
        <v>1.3</v>
      </c>
      <c r="M10" s="33">
        <f>IF(L10&gt;0,ROUNDDOWN((SQRT(L10)-0.8807)/0.00068,0)," ")</f>
        <v>381</v>
      </c>
      <c r="N10" s="36"/>
      <c r="O10" s="37">
        <v>4.19</v>
      </c>
      <c r="P10" s="33">
        <f>IF(O10&gt;0,ROUNDDOWN((SQRT(O10)-1.0935)/0.00208,0)," ")</f>
        <v>458</v>
      </c>
      <c r="Q10" s="36"/>
      <c r="R10" s="37">
        <v>12.84</v>
      </c>
      <c r="S10" s="33">
        <f>IF(R10&gt;0,ROUNDDOWN((SQRT(R10)-0.422)/0.01012,0)," ")</f>
        <v>312</v>
      </c>
      <c r="T10" s="36"/>
      <c r="U10" s="39">
        <f>SUM(G10,J10,M10,P10,S10)</f>
        <v>1864</v>
      </c>
      <c r="V10" s="40">
        <v>3</v>
      </c>
    </row>
    <row r="11" spans="1:22" ht="15.75">
      <c r="A11" s="25">
        <v>249</v>
      </c>
      <c r="B11" s="26" t="s">
        <v>208</v>
      </c>
      <c r="C11" s="26" t="s">
        <v>209</v>
      </c>
      <c r="D11" s="27">
        <v>93</v>
      </c>
      <c r="E11" s="28" t="s">
        <v>72</v>
      </c>
      <c r="F11" s="29">
        <v>15.23</v>
      </c>
      <c r="G11" s="33">
        <f>IF(F11&gt;0,ROUNDDOWN(((100/F11)-4.0062)/0.00656,0)," ")</f>
        <v>390</v>
      </c>
      <c r="H11" s="36"/>
      <c r="I11" s="29">
        <v>17.65</v>
      </c>
      <c r="J11" s="33">
        <f>IF(I11&gt;0,ROUNDDOWN(((80/I11)-2.01)/0.0078,0)," ")</f>
        <v>323</v>
      </c>
      <c r="K11" s="36"/>
      <c r="L11" s="37">
        <v>1.2</v>
      </c>
      <c r="M11" s="33">
        <f>IF(L11&gt;0,ROUNDDOWN((SQRT(L11)-0.8807)/0.00068,0)," ")</f>
        <v>315</v>
      </c>
      <c r="N11" s="36"/>
      <c r="O11" s="37">
        <v>3.89</v>
      </c>
      <c r="P11" s="33">
        <f>IF(O11&gt;0,ROUNDDOWN((SQRT(O11)-1.0935)/0.00208,0)," ")</f>
        <v>422</v>
      </c>
      <c r="Q11" s="36"/>
      <c r="R11" s="37">
        <v>20.62</v>
      </c>
      <c r="S11" s="33">
        <f>IF(R11&gt;0,ROUNDDOWN((SQRT(R11)-0.422)/0.01012,0)," ")</f>
        <v>407</v>
      </c>
      <c r="T11" s="36"/>
      <c r="U11" s="39">
        <f>SUM(G11,J11,M11,P11,S11)</f>
        <v>1857</v>
      </c>
      <c r="V11" s="40">
        <v>4</v>
      </c>
    </row>
    <row r="12" spans="1:22" ht="15.75">
      <c r="A12" s="45">
        <v>331</v>
      </c>
      <c r="B12" s="46" t="s">
        <v>210</v>
      </c>
      <c r="C12" s="46" t="s">
        <v>146</v>
      </c>
      <c r="D12" s="47" t="s">
        <v>203</v>
      </c>
      <c r="E12" s="46" t="s">
        <v>51</v>
      </c>
      <c r="F12" s="18">
        <v>14.9</v>
      </c>
      <c r="G12" s="48">
        <f>IF(F12&gt;0,ROUNDDOWN(((100/F12)-4.0062)/0.00656,0)," ")</f>
        <v>412</v>
      </c>
      <c r="H12" s="20"/>
      <c r="I12" s="18">
        <v>16.47</v>
      </c>
      <c r="J12" s="48">
        <f>IF(I12&gt;0,ROUNDDOWN(((80/I12)-2.01)/0.0078,0)," ")</f>
        <v>365</v>
      </c>
      <c r="K12" s="20"/>
      <c r="L12" s="21">
        <v>1.2</v>
      </c>
      <c r="M12" s="48">
        <f>IF(L12&gt;0,ROUNDDOWN((SQRT(L12)-0.8807)/0.00068,0)," ")</f>
        <v>315</v>
      </c>
      <c r="N12" s="20"/>
      <c r="O12" s="21">
        <v>3.9</v>
      </c>
      <c r="P12" s="48">
        <f>IF(O12&gt;0,ROUNDDOWN((SQRT(O12)-1.0935)/0.00208,0)," ")</f>
        <v>423</v>
      </c>
      <c r="Q12" s="20"/>
      <c r="R12" s="21">
        <v>15.13</v>
      </c>
      <c r="S12" s="48">
        <f>IF(R12&gt;0,ROUNDDOWN((SQRT(R12)-0.422)/0.01012,0)," ")</f>
        <v>342</v>
      </c>
      <c r="T12" s="20"/>
      <c r="U12" s="50">
        <f>SUM(G12,J12,M12,P12,S12)</f>
        <v>1857</v>
      </c>
      <c r="V12" s="24">
        <v>4</v>
      </c>
    </row>
    <row r="13" spans="6:22" ht="12.75">
      <c r="F13" s="51"/>
      <c r="G13" s="8"/>
      <c r="H13" s="8"/>
      <c r="I13" s="51"/>
      <c r="J13" s="8"/>
      <c r="K13" s="8"/>
      <c r="L13" s="51"/>
      <c r="M13" s="52"/>
      <c r="N13" s="52"/>
      <c r="O13" s="51"/>
      <c r="P13" s="52"/>
      <c r="Q13" s="52"/>
      <c r="R13" s="51"/>
      <c r="S13" s="8"/>
      <c r="T13" s="8"/>
      <c r="U13" s="52"/>
      <c r="V13" s="52"/>
    </row>
    <row r="14" spans="6:22" ht="12.75">
      <c r="F14" s="51"/>
      <c r="G14" s="8"/>
      <c r="H14" s="8"/>
      <c r="I14" s="51"/>
      <c r="J14" s="8"/>
      <c r="K14" s="8"/>
      <c r="L14" s="51"/>
      <c r="M14" s="8"/>
      <c r="N14" s="8"/>
      <c r="O14" s="51"/>
      <c r="P14" s="8"/>
      <c r="Q14" s="8"/>
      <c r="R14" s="51"/>
      <c r="S14" s="8"/>
      <c r="T14" s="8"/>
      <c r="U14" s="52"/>
      <c r="V14" s="52"/>
    </row>
    <row r="15" spans="6:22" ht="12.75">
      <c r="F15" s="51"/>
      <c r="G15" s="8"/>
      <c r="H15" s="8"/>
      <c r="I15" s="51"/>
      <c r="J15" s="8"/>
      <c r="K15" s="8"/>
      <c r="L15" s="51"/>
      <c r="M15" s="8"/>
      <c r="N15" s="8"/>
      <c r="O15" s="51"/>
      <c r="P15" s="8"/>
      <c r="Q15" s="8"/>
      <c r="R15" s="51"/>
      <c r="S15" s="8"/>
      <c r="T15" s="8"/>
      <c r="U15" s="52"/>
      <c r="V15" s="52"/>
    </row>
    <row r="16" spans="21:22" ht="12.75">
      <c r="U16" s="54"/>
      <c r="V16" s="54"/>
    </row>
    <row r="17" spans="21:22" ht="12.75">
      <c r="U17" s="54"/>
      <c r="V17" s="54"/>
    </row>
    <row r="18" spans="21:22" ht="12.75">
      <c r="U18" s="54"/>
      <c r="V18" s="54"/>
    </row>
    <row r="19" spans="21:22" ht="12.75">
      <c r="U19" s="54"/>
      <c r="V19" s="54"/>
    </row>
    <row r="20" spans="21:22" ht="12.75">
      <c r="U20" s="54"/>
      <c r="V20" s="54"/>
    </row>
    <row r="21" spans="21:22" ht="12.75">
      <c r="U21" s="54"/>
      <c r="V21" s="54"/>
    </row>
    <row r="22" spans="21:22" ht="12.75">
      <c r="U22" s="54"/>
      <c r="V22" s="54"/>
    </row>
    <row r="23" spans="21:22" ht="12.75">
      <c r="U23" s="54"/>
      <c r="V23" s="54"/>
    </row>
    <row r="24" spans="21:22" ht="12.75">
      <c r="U24" s="54"/>
      <c r="V24" s="54"/>
    </row>
    <row r="25" spans="21:22" ht="12.75">
      <c r="U25" s="54"/>
      <c r="V25" s="54"/>
    </row>
    <row r="26" spans="21:22" ht="12.75">
      <c r="U26" s="54"/>
      <c r="V26" s="54"/>
    </row>
    <row r="27" spans="21:22" ht="12.75">
      <c r="U27" s="54"/>
      <c r="V27" s="54"/>
    </row>
    <row r="28" spans="21:22" ht="12.75">
      <c r="U28" s="54"/>
      <c r="V28" s="54"/>
    </row>
    <row r="29" spans="21:22" ht="12.75">
      <c r="U29" s="54"/>
      <c r="V29" s="54"/>
    </row>
    <row r="30" spans="21:22" ht="12.75">
      <c r="U30" s="54"/>
      <c r="V30" s="54"/>
    </row>
    <row r="31" spans="21:22" ht="12.75">
      <c r="U31" s="54"/>
      <c r="V31" s="54"/>
    </row>
    <row r="32" spans="21:22" ht="12.75">
      <c r="U32" s="54"/>
      <c r="V32" s="54"/>
    </row>
    <row r="33" spans="21:22" ht="12.75">
      <c r="U33" s="54"/>
      <c r="V33" s="54"/>
    </row>
    <row r="34" spans="21:22" ht="12.75">
      <c r="U34" s="54"/>
      <c r="V34" s="54"/>
    </row>
    <row r="35" spans="21:22" ht="12.75">
      <c r="U35" s="54"/>
      <c r="V35" s="54"/>
    </row>
    <row r="36" spans="21:22" ht="12.75">
      <c r="U36" s="54"/>
      <c r="V36" s="54"/>
    </row>
    <row r="37" spans="21:22" ht="12.75">
      <c r="U37" s="54"/>
      <c r="V37" s="54"/>
    </row>
    <row r="38" spans="21:22" ht="12.75">
      <c r="U38" s="54"/>
      <c r="V38" s="54"/>
    </row>
    <row r="39" spans="21:22" ht="12.75">
      <c r="U39" s="54"/>
      <c r="V39" s="54"/>
    </row>
    <row r="40" spans="21:22" ht="12.75">
      <c r="U40" s="54"/>
      <c r="V40" s="54"/>
    </row>
    <row r="41" spans="21:22" ht="12.75">
      <c r="U41" s="54"/>
      <c r="V41" s="54"/>
    </row>
    <row r="42" spans="21:22" ht="12.75">
      <c r="U42" s="54"/>
      <c r="V42" s="54"/>
    </row>
    <row r="43" spans="21:22" ht="12.75">
      <c r="U43" s="54"/>
      <c r="V43" s="54"/>
    </row>
  </sheetData>
  <mergeCells count="12">
    <mergeCell ref="U3:V3"/>
    <mergeCell ref="R3:T3"/>
    <mergeCell ref="I3:K3"/>
    <mergeCell ref="L3:N3"/>
    <mergeCell ref="A3:A4"/>
    <mergeCell ref="O1:Q1"/>
    <mergeCell ref="F3:H3"/>
    <mergeCell ref="O3:Q3"/>
    <mergeCell ref="B3:B4"/>
    <mergeCell ref="C3:C4"/>
    <mergeCell ref="D3:D4"/>
    <mergeCell ref="E3:E4"/>
  </mergeCells>
  <printOptions horizontalCentered="1"/>
  <pageMargins left="0.7874015748031497" right="0.7874015748031497" top="0.984251968503937" bottom="0.7874015748031497" header="0.5118110236220472" footer="0.5118110236220472"/>
  <pageSetup horizontalDpi="150" verticalDpi="15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6"/>
  <sheetViews>
    <sheetView workbookViewId="0" topLeftCell="A1">
      <selection activeCell="I14" sqref="I14"/>
    </sheetView>
  </sheetViews>
  <sheetFormatPr defaultColWidth="12" defaultRowHeight="12.75"/>
  <cols>
    <col min="1" max="1" width="5.16015625" style="8" customWidth="1"/>
    <col min="2" max="2" width="13.5" style="0" customWidth="1"/>
    <col min="3" max="3" width="13.33203125" style="0" customWidth="1"/>
    <col min="4" max="4" width="3.83203125" style="0" customWidth="1"/>
    <col min="5" max="5" width="16.83203125" style="0" customWidth="1"/>
    <col min="6" max="6" width="7.33203125" style="9" customWidth="1"/>
    <col min="7" max="8" width="5.83203125" style="0" customWidth="1"/>
    <col min="9" max="9" width="7.33203125" style="9" customWidth="1"/>
    <col min="10" max="11" width="5.83203125" style="0" customWidth="1"/>
    <col min="12" max="12" width="7.33203125" style="9" customWidth="1"/>
    <col min="13" max="14" width="5.83203125" style="0" customWidth="1"/>
    <col min="15" max="15" width="10.83203125" style="10" customWidth="1"/>
    <col min="16" max="17" width="5.83203125" style="0" customWidth="1"/>
    <col min="18" max="18" width="8" style="0" customWidth="1"/>
    <col min="19" max="19" width="7.16015625" style="0" customWidth="1"/>
    <col min="20" max="21" width="1.83203125" style="0" customWidth="1"/>
    <col min="22" max="29" width="6.83203125" style="0" customWidth="1"/>
  </cols>
  <sheetData>
    <row r="1" spans="1:19" s="3" customFormat="1" ht="18.75" customHeight="1">
      <c r="A1" s="1"/>
      <c r="B1" s="2" t="s">
        <v>0</v>
      </c>
      <c r="F1" s="4"/>
      <c r="I1" s="4"/>
      <c r="J1" s="5"/>
      <c r="L1" s="84">
        <v>39200</v>
      </c>
      <c r="M1" s="84"/>
      <c r="N1" s="84"/>
      <c r="O1" s="6"/>
      <c r="S1" s="7" t="s">
        <v>236</v>
      </c>
    </row>
    <row r="2" ht="12.75" customHeight="1"/>
    <row r="3" spans="1:19" ht="15.75">
      <c r="A3" s="82" t="s">
        <v>1</v>
      </c>
      <c r="B3" s="78" t="s">
        <v>2</v>
      </c>
      <c r="C3" s="78" t="s">
        <v>3</v>
      </c>
      <c r="D3" s="80" t="s">
        <v>4</v>
      </c>
      <c r="E3" s="78" t="s">
        <v>5</v>
      </c>
      <c r="F3" s="76" t="s">
        <v>6</v>
      </c>
      <c r="G3" s="76"/>
      <c r="H3" s="77"/>
      <c r="I3" s="75" t="s">
        <v>7</v>
      </c>
      <c r="J3" s="76"/>
      <c r="K3" s="77"/>
      <c r="L3" s="75" t="s">
        <v>8</v>
      </c>
      <c r="M3" s="76"/>
      <c r="N3" s="77"/>
      <c r="O3" s="75" t="s">
        <v>9</v>
      </c>
      <c r="P3" s="76"/>
      <c r="Q3" s="77"/>
      <c r="R3" s="73" t="s">
        <v>10</v>
      </c>
      <c r="S3" s="74"/>
    </row>
    <row r="4" spans="1:19" s="8" customFormat="1" ht="15.75">
      <c r="A4" s="83"/>
      <c r="B4" s="79"/>
      <c r="C4" s="79"/>
      <c r="D4" s="81"/>
      <c r="E4" s="79"/>
      <c r="F4" s="18" t="s">
        <v>11</v>
      </c>
      <c r="G4" s="19" t="s">
        <v>12</v>
      </c>
      <c r="H4" s="20"/>
      <c r="I4" s="21" t="s">
        <v>13</v>
      </c>
      <c r="J4" s="19" t="s">
        <v>12</v>
      </c>
      <c r="K4" s="20"/>
      <c r="L4" s="21" t="s">
        <v>13</v>
      </c>
      <c r="M4" s="19" t="s">
        <v>12</v>
      </c>
      <c r="N4" s="20"/>
      <c r="O4" s="22" t="s">
        <v>11</v>
      </c>
      <c r="P4" s="19" t="s">
        <v>12</v>
      </c>
      <c r="Q4" s="20"/>
      <c r="R4" s="23" t="s">
        <v>12</v>
      </c>
      <c r="S4" s="24" t="s">
        <v>14</v>
      </c>
    </row>
    <row r="5" spans="1:19" ht="15.75">
      <c r="A5" s="25"/>
      <c r="B5" s="42"/>
      <c r="C5" s="26"/>
      <c r="D5" s="27"/>
      <c r="E5" s="26"/>
      <c r="F5" s="29"/>
      <c r="G5" s="30"/>
      <c r="H5" s="15"/>
      <c r="I5" s="31"/>
      <c r="J5" s="30"/>
      <c r="K5" s="15"/>
      <c r="L5" s="31"/>
      <c r="M5" s="30"/>
      <c r="N5" s="15"/>
      <c r="O5" s="32"/>
      <c r="P5" s="30"/>
      <c r="Q5" s="34"/>
      <c r="R5" s="35"/>
      <c r="S5" s="17"/>
    </row>
    <row r="6" spans="1:19" ht="15.75">
      <c r="A6" s="25">
        <v>404</v>
      </c>
      <c r="B6" s="42" t="s">
        <v>237</v>
      </c>
      <c r="C6" s="26" t="s">
        <v>238</v>
      </c>
      <c r="D6" s="27" t="s">
        <v>50</v>
      </c>
      <c r="E6" s="26" t="s">
        <v>21</v>
      </c>
      <c r="F6" s="29">
        <v>9.61</v>
      </c>
      <c r="G6" s="33">
        <f>IF(F6&gt;0,ROUNDDOWN(((50/F6)-3.79)/0.0069,0)," ")</f>
        <v>204</v>
      </c>
      <c r="H6" s="36"/>
      <c r="I6" s="37">
        <v>2.79</v>
      </c>
      <c r="J6" s="33">
        <f>IF(I6&gt;0,ROUNDDOWN((SQRT(I6)-1.15028)/0.00219,0)," ")</f>
        <v>237</v>
      </c>
      <c r="K6" s="36"/>
      <c r="L6" s="37">
        <v>26</v>
      </c>
      <c r="M6" s="33">
        <f>IF(L6&gt;0,ROUNDDOWN((SQRT(L6)-2.8)/0.011,0)," ")</f>
        <v>209</v>
      </c>
      <c r="N6" s="36"/>
      <c r="O6" s="41">
        <v>0.0010600694444444444</v>
      </c>
      <c r="P6" s="33">
        <f>IF(O6&gt;0,ROUNDDOWN(((400/(O6*86400))-2.967)/0.00716,0)," ")</f>
        <v>195</v>
      </c>
      <c r="Q6" s="38"/>
      <c r="R6" s="39">
        <f>SUM(G6,J6,M6,P6)</f>
        <v>845</v>
      </c>
      <c r="S6" s="40">
        <v>1</v>
      </c>
    </row>
    <row r="7" spans="1:19" ht="15.75">
      <c r="A7" s="25">
        <v>309</v>
      </c>
      <c r="B7" s="42" t="s">
        <v>189</v>
      </c>
      <c r="C7" s="26" t="s">
        <v>239</v>
      </c>
      <c r="D7" s="27" t="s">
        <v>50</v>
      </c>
      <c r="E7" s="28" t="s">
        <v>18</v>
      </c>
      <c r="F7" s="29">
        <v>10.29</v>
      </c>
      <c r="G7" s="33">
        <f>IF(F7&gt;0,ROUNDDOWN(((50/F7)-3.79)/0.0069,0)," ")</f>
        <v>154</v>
      </c>
      <c r="H7" s="36"/>
      <c r="I7" s="37">
        <v>2.4</v>
      </c>
      <c r="J7" s="33">
        <f>IF(I7&gt;0,ROUNDDOWN((SQRT(I7)-1.15028)/0.00219,0)," ")</f>
        <v>182</v>
      </c>
      <c r="K7" s="36"/>
      <c r="L7" s="37">
        <v>11.5</v>
      </c>
      <c r="M7" s="33">
        <f>IF(L7&gt;0,ROUNDDOWN((SQRT(L7)-2.8)/0.011,0)," ")</f>
        <v>53</v>
      </c>
      <c r="N7" s="36"/>
      <c r="O7" s="41">
        <v>0.001214351851851852</v>
      </c>
      <c r="P7" s="33">
        <f>IF(O7&gt;0,ROUNDDOWN(((400/(O7*86400))-2.967)/0.00716,0)," ")</f>
        <v>118</v>
      </c>
      <c r="Q7" s="38"/>
      <c r="R7" s="39">
        <f>SUM(G7,J7,M7,P7)</f>
        <v>507</v>
      </c>
      <c r="S7" s="40">
        <v>2</v>
      </c>
    </row>
    <row r="8" spans="1:19" ht="15.75">
      <c r="A8" s="25">
        <v>345</v>
      </c>
      <c r="B8" s="55" t="s">
        <v>240</v>
      </c>
      <c r="C8" s="55" t="s">
        <v>239</v>
      </c>
      <c r="D8" s="56" t="s">
        <v>50</v>
      </c>
      <c r="E8" s="55" t="s">
        <v>65</v>
      </c>
      <c r="F8" s="29">
        <v>13.29</v>
      </c>
      <c r="G8" s="33">
        <v>0</v>
      </c>
      <c r="H8" s="36"/>
      <c r="I8" s="37">
        <v>2.37</v>
      </c>
      <c r="J8" s="33">
        <f>IF(I8&gt;0,ROUNDDOWN((SQRT(I8)-1.15028)/0.00219,0)," ")</f>
        <v>177</v>
      </c>
      <c r="K8" s="36"/>
      <c r="L8" s="37">
        <v>18.5</v>
      </c>
      <c r="M8" s="33">
        <f>IF(L8&gt;0,ROUNDDOWN((SQRT(L8)-2.8)/0.011,0)," ")</f>
        <v>136</v>
      </c>
      <c r="N8" s="36"/>
      <c r="O8" s="41">
        <v>0.0012412037037037036</v>
      </c>
      <c r="P8" s="33">
        <f>IF(O8&gt;0,ROUNDDOWN(((400/(O8*86400))-2.967)/0.00716,0)," ")</f>
        <v>106</v>
      </c>
      <c r="Q8" s="38"/>
      <c r="R8" s="39">
        <f>SUM(G8,J8,M8,P8)</f>
        <v>419</v>
      </c>
      <c r="S8" s="40">
        <v>3</v>
      </c>
    </row>
    <row r="9" spans="1:19" ht="15.75">
      <c r="A9" s="25"/>
      <c r="B9" s="55"/>
      <c r="C9" s="55"/>
      <c r="D9" s="56"/>
      <c r="E9" s="55"/>
      <c r="F9" s="29"/>
      <c r="G9" s="33"/>
      <c r="H9" s="36"/>
      <c r="I9" s="37"/>
      <c r="J9" s="33"/>
      <c r="K9" s="36"/>
      <c r="L9" s="37"/>
      <c r="M9" s="33"/>
      <c r="N9" s="36"/>
      <c r="O9" s="41"/>
      <c r="P9" s="33"/>
      <c r="Q9" s="38"/>
      <c r="R9" s="39"/>
      <c r="S9" s="40"/>
    </row>
    <row r="10" spans="1:19" s="8" customFormat="1" ht="15.75">
      <c r="A10" s="25">
        <v>317</v>
      </c>
      <c r="B10" s="42" t="s">
        <v>168</v>
      </c>
      <c r="C10" s="26" t="s">
        <v>213</v>
      </c>
      <c r="D10" s="27" t="s">
        <v>17</v>
      </c>
      <c r="E10" s="26" t="s">
        <v>60</v>
      </c>
      <c r="F10" s="29">
        <v>12.02</v>
      </c>
      <c r="G10" s="33">
        <f aca="true" t="shared" si="0" ref="G5:G20">IF(F10&gt;0,ROUNDDOWN(((50/F10)-3.79)/0.0069,0)," ")</f>
        <v>53</v>
      </c>
      <c r="H10" s="36"/>
      <c r="I10" s="37">
        <v>2.43</v>
      </c>
      <c r="J10" s="33">
        <f aca="true" t="shared" si="1" ref="J5:J25">IF(I10&gt;0,ROUNDDOWN((SQRT(I10)-1.15028)/0.00219,0)," ")</f>
        <v>186</v>
      </c>
      <c r="K10" s="36"/>
      <c r="L10" s="37">
        <v>15</v>
      </c>
      <c r="M10" s="33">
        <f>IF(L10&gt;0,ROUNDDOWN((SQRT(L10)-2.8)/0.011,0)," ")</f>
        <v>97</v>
      </c>
      <c r="N10" s="36"/>
      <c r="O10" s="41">
        <v>0.0012444444444444445</v>
      </c>
      <c r="P10" s="33">
        <f>IF(O10&gt;0,ROUNDDOWN(((400/(O10*86400))-2.967)/0.00716,0)," ")</f>
        <v>105</v>
      </c>
      <c r="Q10" s="38"/>
      <c r="R10" s="39">
        <f>SUM(G10,J10,M10,P10)</f>
        <v>441</v>
      </c>
      <c r="S10" s="40">
        <v>1</v>
      </c>
    </row>
    <row r="11" spans="1:19" ht="15.75">
      <c r="A11" s="25">
        <v>400</v>
      </c>
      <c r="B11" s="42" t="s">
        <v>214</v>
      </c>
      <c r="C11" s="26" t="s">
        <v>215</v>
      </c>
      <c r="D11" s="27" t="s">
        <v>17</v>
      </c>
      <c r="E11" s="26" t="s">
        <v>21</v>
      </c>
      <c r="F11" s="29">
        <v>11.07</v>
      </c>
      <c r="G11" s="33">
        <f t="shared" si="0"/>
        <v>105</v>
      </c>
      <c r="H11" s="36"/>
      <c r="I11" s="37">
        <v>2.11</v>
      </c>
      <c r="J11" s="33">
        <f t="shared" si="1"/>
        <v>138</v>
      </c>
      <c r="K11" s="36"/>
      <c r="L11" s="37">
        <v>9</v>
      </c>
      <c r="M11" s="33">
        <f>IF(L11&gt;0,ROUNDDOWN((SQRT(L11)-2.8)/0.011,0)," ")</f>
        <v>18</v>
      </c>
      <c r="N11" s="36"/>
      <c r="O11" s="41">
        <v>0.0012135416666666668</v>
      </c>
      <c r="P11" s="33">
        <f>IF(O11&gt;0,ROUNDDOWN(((400/(O11*86400))-2.967)/0.00716,0)," ")</f>
        <v>118</v>
      </c>
      <c r="Q11" s="38"/>
      <c r="R11" s="39">
        <f>SUM(G11,J11,M11,P11)</f>
        <v>379</v>
      </c>
      <c r="S11" s="40">
        <v>2</v>
      </c>
    </row>
    <row r="12" spans="1:19" ht="15.75">
      <c r="A12" s="25">
        <v>398</v>
      </c>
      <c r="B12" s="26" t="s">
        <v>216</v>
      </c>
      <c r="C12" s="26" t="s">
        <v>217</v>
      </c>
      <c r="D12" s="27" t="s">
        <v>17</v>
      </c>
      <c r="E12" s="26" t="s">
        <v>21</v>
      </c>
      <c r="F12" s="29">
        <v>12.55</v>
      </c>
      <c r="G12" s="33">
        <f t="shared" si="0"/>
        <v>28</v>
      </c>
      <c r="H12" s="36"/>
      <c r="I12" s="37">
        <v>1.59</v>
      </c>
      <c r="J12" s="33">
        <f t="shared" si="1"/>
        <v>50</v>
      </c>
      <c r="K12" s="36"/>
      <c r="L12" s="37">
        <v>11</v>
      </c>
      <c r="M12" s="33">
        <f>IF(L12&gt;0,ROUNDDOWN((SQRT(L12)-2.8)/0.011,0)," ")</f>
        <v>46</v>
      </c>
      <c r="N12" s="36"/>
      <c r="O12" s="41">
        <v>0.0015534722222222224</v>
      </c>
      <c r="P12" s="33">
        <f>IF(O12&gt;0,ROUNDDOWN(((400/(O12*86400))-2.967)/0.00716,0)," ")</f>
        <v>1</v>
      </c>
      <c r="Q12" s="38"/>
      <c r="R12" s="39">
        <f>SUM(G12,J12,M12,P12)</f>
        <v>125</v>
      </c>
      <c r="S12" s="40">
        <v>3</v>
      </c>
    </row>
    <row r="13" spans="1:19" ht="15.75">
      <c r="A13" s="25">
        <v>399</v>
      </c>
      <c r="B13" s="26" t="s">
        <v>57</v>
      </c>
      <c r="C13" s="26" t="s">
        <v>218</v>
      </c>
      <c r="D13" s="27" t="s">
        <v>17</v>
      </c>
      <c r="E13" s="26" t="s">
        <v>21</v>
      </c>
      <c r="F13" s="29">
        <v>12.53</v>
      </c>
      <c r="G13" s="33">
        <f t="shared" si="0"/>
        <v>29</v>
      </c>
      <c r="H13" s="36"/>
      <c r="I13" s="37">
        <v>1.81</v>
      </c>
      <c r="J13" s="33">
        <f t="shared" si="1"/>
        <v>89</v>
      </c>
      <c r="K13" s="36"/>
      <c r="L13" s="37">
        <v>7.5</v>
      </c>
      <c r="M13" s="33">
        <v>0</v>
      </c>
      <c r="N13" s="36"/>
      <c r="O13" s="41">
        <v>0.0016118055555555556</v>
      </c>
      <c r="P13" s="33">
        <v>0</v>
      </c>
      <c r="Q13" s="38"/>
      <c r="R13" s="39">
        <f>SUM(G13,J13,M13,P13)</f>
        <v>118</v>
      </c>
      <c r="S13" s="40">
        <v>4</v>
      </c>
    </row>
    <row r="14" spans="1:19" s="8" customFormat="1" ht="15.75">
      <c r="A14" s="25">
        <v>344</v>
      </c>
      <c r="B14" s="55" t="s">
        <v>219</v>
      </c>
      <c r="C14" s="55" t="s">
        <v>220</v>
      </c>
      <c r="D14" s="56" t="s">
        <v>17</v>
      </c>
      <c r="E14" s="55" t="s">
        <v>65</v>
      </c>
      <c r="F14" s="29">
        <v>11.89</v>
      </c>
      <c r="G14" s="33">
        <f t="shared" si="0"/>
        <v>60</v>
      </c>
      <c r="H14" s="36"/>
      <c r="I14" s="37"/>
      <c r="J14" s="33" t="str">
        <f t="shared" si="1"/>
        <v> </v>
      </c>
      <c r="K14" s="36"/>
      <c r="L14" s="37">
        <v>7</v>
      </c>
      <c r="M14" s="33">
        <v>0</v>
      </c>
      <c r="N14" s="36"/>
      <c r="O14" s="41"/>
      <c r="P14" s="33" t="str">
        <f>IF(O14&gt;0,ROUNDDOWN(((400/(O14*86400))-2.967)/0.00716,0)," ")</f>
        <v> </v>
      </c>
      <c r="Q14" s="38"/>
      <c r="R14" s="39">
        <f>SUM(G14,J14,M14,P14)</f>
        <v>60</v>
      </c>
      <c r="S14" s="40">
        <v>5</v>
      </c>
    </row>
    <row r="15" spans="1:19" s="8" customFormat="1" ht="15.75">
      <c r="A15" s="25"/>
      <c r="B15" s="42"/>
      <c r="C15" s="26"/>
      <c r="D15" s="27"/>
      <c r="E15" s="28"/>
      <c r="F15" s="29"/>
      <c r="G15" s="33"/>
      <c r="H15" s="36"/>
      <c r="I15" s="37"/>
      <c r="J15" s="33"/>
      <c r="K15" s="36"/>
      <c r="L15" s="37"/>
      <c r="M15" s="33"/>
      <c r="N15" s="36"/>
      <c r="O15" s="41"/>
      <c r="P15" s="33"/>
      <c r="Q15" s="38"/>
      <c r="R15" s="39"/>
      <c r="S15" s="40"/>
    </row>
    <row r="16" spans="1:19" ht="15.75">
      <c r="A16" s="25">
        <v>294</v>
      </c>
      <c r="B16" s="42" t="s">
        <v>221</v>
      </c>
      <c r="C16" s="26" t="s">
        <v>222</v>
      </c>
      <c r="D16" s="27" t="s">
        <v>32</v>
      </c>
      <c r="E16" s="28" t="s">
        <v>33</v>
      </c>
      <c r="F16" s="29">
        <v>10.08</v>
      </c>
      <c r="G16" s="33">
        <f t="shared" si="0"/>
        <v>169</v>
      </c>
      <c r="H16" s="36"/>
      <c r="I16" s="37">
        <v>2.15</v>
      </c>
      <c r="J16" s="33">
        <f t="shared" si="1"/>
        <v>144</v>
      </c>
      <c r="K16" s="36"/>
      <c r="L16" s="37">
        <v>16.5</v>
      </c>
      <c r="M16" s="33">
        <f>IF(L16&gt;0,ROUNDDOWN((SQRT(L16)-2.8)/0.011,0)," ")</f>
        <v>114</v>
      </c>
      <c r="N16" s="36"/>
      <c r="O16" s="41">
        <v>0.0012033564814814815</v>
      </c>
      <c r="P16" s="33">
        <f>IF(O16&gt;0,ROUNDDOWN(((400/(O16*86400))-2.967)/0.00716,0)," ")</f>
        <v>122</v>
      </c>
      <c r="Q16" s="38"/>
      <c r="R16" s="39">
        <f aca="true" t="shared" si="2" ref="R16:R23">SUM(G16,J16,M16,P16)</f>
        <v>549</v>
      </c>
      <c r="S16" s="40">
        <v>1</v>
      </c>
    </row>
    <row r="17" spans="1:19" ht="15.75">
      <c r="A17" s="25">
        <v>303</v>
      </c>
      <c r="B17" s="42" t="s">
        <v>67</v>
      </c>
      <c r="C17" s="26" t="s">
        <v>223</v>
      </c>
      <c r="D17" s="27" t="s">
        <v>32</v>
      </c>
      <c r="E17" s="28" t="s">
        <v>18</v>
      </c>
      <c r="F17" s="29">
        <v>11.36</v>
      </c>
      <c r="G17" s="33">
        <f t="shared" si="0"/>
        <v>88</v>
      </c>
      <c r="H17" s="36"/>
      <c r="I17" s="37">
        <v>1.98</v>
      </c>
      <c r="J17" s="33">
        <f t="shared" si="1"/>
        <v>117</v>
      </c>
      <c r="K17" s="36"/>
      <c r="L17" s="37">
        <v>17.5</v>
      </c>
      <c r="M17" s="33">
        <f>IF(L17&gt;0,ROUNDDOWN((SQRT(L17)-2.8)/0.011,0)," ")</f>
        <v>125</v>
      </c>
      <c r="N17" s="36"/>
      <c r="O17" s="41">
        <v>0.0014971064814814814</v>
      </c>
      <c r="P17" s="33">
        <f>IF(O17&gt;0,ROUNDDOWN(((400/(O17*86400))-2.967)/0.00716,0)," ")</f>
        <v>17</v>
      </c>
      <c r="Q17" s="38"/>
      <c r="R17" s="39">
        <f t="shared" si="2"/>
        <v>347</v>
      </c>
      <c r="S17" s="40">
        <v>2</v>
      </c>
    </row>
    <row r="18" spans="1:19" ht="15.75">
      <c r="A18" s="25">
        <v>353</v>
      </c>
      <c r="B18" s="85" t="s">
        <v>224</v>
      </c>
      <c r="C18" s="55" t="s">
        <v>225</v>
      </c>
      <c r="D18" s="56" t="s">
        <v>32</v>
      </c>
      <c r="E18" s="55" t="s">
        <v>65</v>
      </c>
      <c r="F18" s="29">
        <v>11.33</v>
      </c>
      <c r="G18" s="33">
        <f t="shared" si="0"/>
        <v>90</v>
      </c>
      <c r="H18" s="36"/>
      <c r="I18" s="37">
        <v>1.63</v>
      </c>
      <c r="J18" s="33">
        <f t="shared" si="1"/>
        <v>57</v>
      </c>
      <c r="K18" s="36"/>
      <c r="L18" s="37">
        <v>11.5</v>
      </c>
      <c r="M18" s="33">
        <f>IF(L18&gt;0,ROUNDDOWN((SQRT(L18)-2.8)/0.011,0)," ")</f>
        <v>53</v>
      </c>
      <c r="N18" s="36"/>
      <c r="O18" s="41">
        <v>0.0013701388888888888</v>
      </c>
      <c r="P18" s="33">
        <f>IF(O18&gt;0,ROUNDDOWN(((400/(O18*86400))-2.967)/0.00716,0)," ")</f>
        <v>57</v>
      </c>
      <c r="Q18" s="38"/>
      <c r="R18" s="39">
        <f t="shared" si="2"/>
        <v>257</v>
      </c>
      <c r="S18" s="40">
        <v>3</v>
      </c>
    </row>
    <row r="19" spans="1:19" ht="15.75">
      <c r="A19" s="25">
        <v>311</v>
      </c>
      <c r="B19" s="42" t="s">
        <v>226</v>
      </c>
      <c r="C19" s="26" t="s">
        <v>227</v>
      </c>
      <c r="D19" s="27" t="s">
        <v>32</v>
      </c>
      <c r="E19" s="28" t="s">
        <v>18</v>
      </c>
      <c r="F19" s="29">
        <v>11.72</v>
      </c>
      <c r="G19" s="33">
        <f t="shared" si="0"/>
        <v>69</v>
      </c>
      <c r="H19" s="36"/>
      <c r="I19" s="37">
        <v>2.03</v>
      </c>
      <c r="J19" s="33">
        <f t="shared" si="1"/>
        <v>125</v>
      </c>
      <c r="K19" s="36"/>
      <c r="L19" s="37">
        <v>8</v>
      </c>
      <c r="M19" s="33">
        <f>IF(L19&gt;0,ROUNDDOWN((SQRT(L19)-2.8)/0.011,0)," ")</f>
        <v>2</v>
      </c>
      <c r="N19" s="36"/>
      <c r="O19" s="41">
        <v>0.001581597222222222</v>
      </c>
      <c r="P19" s="33">
        <v>0</v>
      </c>
      <c r="Q19" s="38"/>
      <c r="R19" s="39">
        <f t="shared" si="2"/>
        <v>196</v>
      </c>
      <c r="S19" s="40">
        <v>4</v>
      </c>
    </row>
    <row r="20" spans="1:19" ht="15.75">
      <c r="A20" s="25">
        <v>396</v>
      </c>
      <c r="B20" s="42" t="s">
        <v>52</v>
      </c>
      <c r="C20" s="26" t="s">
        <v>228</v>
      </c>
      <c r="D20" s="27" t="s">
        <v>32</v>
      </c>
      <c r="E20" s="26" t="s">
        <v>21</v>
      </c>
      <c r="F20" s="29">
        <v>12.26</v>
      </c>
      <c r="G20" s="33">
        <f t="shared" si="0"/>
        <v>41</v>
      </c>
      <c r="H20" s="36"/>
      <c r="I20" s="37">
        <v>2</v>
      </c>
      <c r="J20" s="33">
        <f t="shared" si="1"/>
        <v>120</v>
      </c>
      <c r="K20" s="36"/>
      <c r="L20" s="37">
        <v>2.5</v>
      </c>
      <c r="M20" s="33">
        <v>0</v>
      </c>
      <c r="N20" s="36"/>
      <c r="O20" s="41">
        <v>0.0016711805555555553</v>
      </c>
      <c r="P20" s="33">
        <v>0</v>
      </c>
      <c r="Q20" s="38"/>
      <c r="R20" s="39">
        <f t="shared" si="2"/>
        <v>161</v>
      </c>
      <c r="S20" s="40">
        <v>5</v>
      </c>
    </row>
    <row r="21" spans="1:19" ht="15.75">
      <c r="A21" s="25">
        <v>266</v>
      </c>
      <c r="B21" s="26" t="s">
        <v>73</v>
      </c>
      <c r="C21" s="26" t="s">
        <v>229</v>
      </c>
      <c r="D21" s="27" t="s">
        <v>32</v>
      </c>
      <c r="E21" s="28" t="s">
        <v>72</v>
      </c>
      <c r="F21" s="29">
        <v>14.15</v>
      </c>
      <c r="G21" s="33">
        <v>0</v>
      </c>
      <c r="H21" s="36"/>
      <c r="I21" s="37">
        <v>1.88</v>
      </c>
      <c r="J21" s="33">
        <f t="shared" si="1"/>
        <v>100</v>
      </c>
      <c r="K21" s="36"/>
      <c r="L21" s="37">
        <v>6</v>
      </c>
      <c r="M21" s="33">
        <v>0</v>
      </c>
      <c r="N21" s="36"/>
      <c r="O21" s="41">
        <v>0.0019738425925925926</v>
      </c>
      <c r="P21" s="33">
        <v>0</v>
      </c>
      <c r="Q21" s="38"/>
      <c r="R21" s="39">
        <f t="shared" si="2"/>
        <v>100</v>
      </c>
      <c r="S21" s="40">
        <v>6</v>
      </c>
    </row>
    <row r="22" spans="1:19" ht="15.75">
      <c r="A22" s="25">
        <v>221</v>
      </c>
      <c r="B22" s="26" t="s">
        <v>230</v>
      </c>
      <c r="C22" s="26" t="s">
        <v>231</v>
      </c>
      <c r="D22" s="27" t="s">
        <v>32</v>
      </c>
      <c r="E22" s="28" t="s">
        <v>93</v>
      </c>
      <c r="F22" s="29">
        <v>16.3</v>
      </c>
      <c r="G22" s="33">
        <v>0</v>
      </c>
      <c r="H22" s="36"/>
      <c r="I22" s="37">
        <v>1.35</v>
      </c>
      <c r="J22" s="33">
        <f t="shared" si="1"/>
        <v>5</v>
      </c>
      <c r="K22" s="36"/>
      <c r="L22" s="37">
        <v>10</v>
      </c>
      <c r="M22" s="33">
        <f>IF(L22&gt;0,ROUNDDOWN((SQRT(L22)-2.8)/0.011,0)," ")</f>
        <v>32</v>
      </c>
      <c r="N22" s="36"/>
      <c r="O22" s="41">
        <v>0.0023300925925925924</v>
      </c>
      <c r="P22" s="33">
        <v>0</v>
      </c>
      <c r="Q22" s="38"/>
      <c r="R22" s="39">
        <f t="shared" si="2"/>
        <v>37</v>
      </c>
      <c r="S22" s="40">
        <v>7</v>
      </c>
    </row>
    <row r="23" spans="1:19" ht="15.75">
      <c r="A23" s="25">
        <v>397</v>
      </c>
      <c r="B23" s="26" t="s">
        <v>232</v>
      </c>
      <c r="C23" s="26" t="s">
        <v>233</v>
      </c>
      <c r="D23" s="27" t="s">
        <v>32</v>
      </c>
      <c r="E23" s="26" t="s">
        <v>21</v>
      </c>
      <c r="F23" s="29">
        <v>13.5</v>
      </c>
      <c r="G23" s="33">
        <v>0</v>
      </c>
      <c r="H23" s="36"/>
      <c r="I23" s="37">
        <v>1.42</v>
      </c>
      <c r="J23" s="33">
        <f t="shared" si="1"/>
        <v>18</v>
      </c>
      <c r="K23" s="36"/>
      <c r="L23" s="37">
        <v>7</v>
      </c>
      <c r="M23" s="33">
        <v>0</v>
      </c>
      <c r="N23" s="36"/>
      <c r="O23" s="41">
        <v>0.0015967592592592594</v>
      </c>
      <c r="P23" s="33">
        <v>0</v>
      </c>
      <c r="Q23" s="38"/>
      <c r="R23" s="39">
        <f t="shared" si="2"/>
        <v>18</v>
      </c>
      <c r="S23" s="40">
        <v>8</v>
      </c>
    </row>
    <row r="24" spans="1:19" ht="15.75">
      <c r="A24" s="25"/>
      <c r="B24" s="26"/>
      <c r="C24" s="26"/>
      <c r="D24" s="27"/>
      <c r="E24" s="26"/>
      <c r="F24" s="29"/>
      <c r="G24" s="33" t="str">
        <f>IF(F24&gt;0,ROUNDDOWN(((50/F24)-3.79)/0.0069,0)," ")</f>
        <v> </v>
      </c>
      <c r="H24" s="36"/>
      <c r="I24" s="37"/>
      <c r="J24" s="33" t="str">
        <f t="shared" si="1"/>
        <v> </v>
      </c>
      <c r="K24" s="36"/>
      <c r="L24" s="37"/>
      <c r="M24" s="33" t="str">
        <f>IF(L24&gt;0,ROUNDDOWN((SQRT(L24)-2.8)/0.011,0)," ")</f>
        <v> </v>
      </c>
      <c r="N24" s="36"/>
      <c r="O24" s="41"/>
      <c r="P24" s="33" t="str">
        <f>IF(O24&gt;0,ROUNDDOWN(((400/(O24*86400))-2.967)/0.00716,0)," ")</f>
        <v> </v>
      </c>
      <c r="Q24" s="38"/>
      <c r="R24" s="39"/>
      <c r="S24" s="40"/>
    </row>
    <row r="25" spans="1:19" ht="15.75">
      <c r="A25" s="45">
        <v>395</v>
      </c>
      <c r="B25" s="46" t="s">
        <v>234</v>
      </c>
      <c r="C25" s="46" t="s">
        <v>235</v>
      </c>
      <c r="D25" s="47" t="s">
        <v>46</v>
      </c>
      <c r="E25" s="46" t="s">
        <v>21</v>
      </c>
      <c r="F25" s="18">
        <v>13.32</v>
      </c>
      <c r="G25" s="48">
        <v>0</v>
      </c>
      <c r="H25" s="20"/>
      <c r="I25" s="21">
        <v>1.72</v>
      </c>
      <c r="J25" s="48">
        <f t="shared" si="1"/>
        <v>73</v>
      </c>
      <c r="K25" s="20"/>
      <c r="L25" s="21">
        <v>3.5</v>
      </c>
      <c r="M25" s="48">
        <v>0</v>
      </c>
      <c r="N25" s="20"/>
      <c r="O25" s="22">
        <v>0.001620486111111111</v>
      </c>
      <c r="P25" s="48">
        <v>0</v>
      </c>
      <c r="Q25" s="49"/>
      <c r="R25" s="50">
        <f>SUM(G25,J25,M25,P25)</f>
        <v>73</v>
      </c>
      <c r="S25" s="24">
        <v>1</v>
      </c>
    </row>
    <row r="26" spans="6:19" ht="12.75">
      <c r="F26" s="51"/>
      <c r="G26" s="8"/>
      <c r="H26" s="8"/>
      <c r="I26" s="51"/>
      <c r="J26" s="52"/>
      <c r="K26" s="52"/>
      <c r="L26" s="51"/>
      <c r="M26" s="8"/>
      <c r="N26" s="8"/>
      <c r="O26" s="53"/>
      <c r="P26" s="52"/>
      <c r="Q26" s="52"/>
      <c r="R26" s="52"/>
      <c r="S26" s="52"/>
    </row>
    <row r="27" spans="6:19" ht="12.75">
      <c r="F27" s="51"/>
      <c r="G27" s="8"/>
      <c r="H27" s="8"/>
      <c r="I27" s="51"/>
      <c r="J27" s="8"/>
      <c r="K27" s="8"/>
      <c r="L27" s="51"/>
      <c r="M27" s="8"/>
      <c r="N27" s="8"/>
      <c r="O27" s="53"/>
      <c r="P27" s="52"/>
      <c r="Q27" s="52"/>
      <c r="R27" s="52"/>
      <c r="S27" s="52"/>
    </row>
    <row r="28" spans="6:19" ht="12.75">
      <c r="F28" s="51"/>
      <c r="G28" s="8"/>
      <c r="H28" s="8"/>
      <c r="I28" s="51"/>
      <c r="J28" s="8"/>
      <c r="K28" s="8"/>
      <c r="L28" s="51"/>
      <c r="M28" s="8"/>
      <c r="N28" s="8"/>
      <c r="O28" s="53"/>
      <c r="P28" s="52"/>
      <c r="Q28" s="52"/>
      <c r="R28" s="52"/>
      <c r="S28" s="52"/>
    </row>
    <row r="29" spans="16:19" ht="12.75">
      <c r="P29" s="54"/>
      <c r="Q29" s="54"/>
      <c r="R29" s="54"/>
      <c r="S29" s="54"/>
    </row>
    <row r="30" spans="16:19" ht="12.75">
      <c r="P30" s="54"/>
      <c r="Q30" s="54"/>
      <c r="R30" s="54"/>
      <c r="S30" s="54"/>
    </row>
    <row r="31" spans="16:19" ht="12.75">
      <c r="P31" s="54"/>
      <c r="Q31" s="54"/>
      <c r="R31" s="54"/>
      <c r="S31" s="54"/>
    </row>
    <row r="32" spans="16:19" ht="12.75">
      <c r="P32" s="54"/>
      <c r="Q32" s="54"/>
      <c r="R32" s="54"/>
      <c r="S32" s="54"/>
    </row>
    <row r="33" spans="16:19" ht="12.75">
      <c r="P33" s="54"/>
      <c r="Q33" s="54"/>
      <c r="R33" s="54"/>
      <c r="S33" s="54"/>
    </row>
    <row r="34" spans="16:19" ht="12.75">
      <c r="P34" s="54"/>
      <c r="Q34" s="54"/>
      <c r="R34" s="54"/>
      <c r="S34" s="54"/>
    </row>
    <row r="35" spans="16:19" ht="12.75">
      <c r="P35" s="54"/>
      <c r="Q35" s="54"/>
      <c r="R35" s="54"/>
      <c r="S35" s="54"/>
    </row>
    <row r="36" spans="16:19" ht="12.75">
      <c r="P36" s="54"/>
      <c r="Q36" s="54"/>
      <c r="R36" s="54"/>
      <c r="S36" s="54"/>
    </row>
    <row r="37" spans="16:19" ht="12.75">
      <c r="P37" s="54"/>
      <c r="Q37" s="54"/>
      <c r="R37" s="54"/>
      <c r="S37" s="54"/>
    </row>
    <row r="38" spans="16:19" ht="12.75">
      <c r="P38" s="54"/>
      <c r="Q38" s="54"/>
      <c r="R38" s="54"/>
      <c r="S38" s="54"/>
    </row>
    <row r="39" spans="16:19" ht="12.75">
      <c r="P39" s="54"/>
      <c r="Q39" s="54"/>
      <c r="R39" s="54"/>
      <c r="S39" s="54"/>
    </row>
    <row r="40" spans="16:19" ht="12.75">
      <c r="P40" s="54"/>
      <c r="Q40" s="54"/>
      <c r="R40" s="54"/>
      <c r="S40" s="54"/>
    </row>
    <row r="41" spans="16:19" ht="12.75">
      <c r="P41" s="54"/>
      <c r="Q41" s="54"/>
      <c r="R41" s="54"/>
      <c r="S41" s="54"/>
    </row>
    <row r="42" spans="16:19" ht="12.75">
      <c r="P42" s="54"/>
      <c r="Q42" s="54"/>
      <c r="R42" s="54"/>
      <c r="S42" s="54"/>
    </row>
    <row r="43" spans="16:19" ht="12.75">
      <c r="P43" s="54"/>
      <c r="Q43" s="54"/>
      <c r="R43" s="54"/>
      <c r="S43" s="54"/>
    </row>
    <row r="44" spans="16:19" ht="12.75">
      <c r="P44" s="54"/>
      <c r="Q44" s="54"/>
      <c r="R44" s="54"/>
      <c r="S44" s="54"/>
    </row>
    <row r="45" spans="16:19" ht="12.75">
      <c r="P45" s="54"/>
      <c r="Q45" s="54"/>
      <c r="R45" s="54"/>
      <c r="S45" s="54"/>
    </row>
    <row r="46" spans="16:19" ht="12.75">
      <c r="P46" s="54"/>
      <c r="Q46" s="54"/>
      <c r="R46" s="54"/>
      <c r="S46" s="54"/>
    </row>
    <row r="47" spans="16:19" ht="12.75">
      <c r="P47" s="54"/>
      <c r="Q47" s="54"/>
      <c r="R47" s="54"/>
      <c r="S47" s="54"/>
    </row>
    <row r="48" spans="16:19" ht="12.75">
      <c r="P48" s="54"/>
      <c r="Q48" s="54"/>
      <c r="R48" s="54"/>
      <c r="S48" s="54"/>
    </row>
    <row r="49" spans="16:19" ht="12.75">
      <c r="P49" s="54"/>
      <c r="Q49" s="54"/>
      <c r="R49" s="54"/>
      <c r="S49" s="54"/>
    </row>
    <row r="50" spans="16:19" ht="12.75">
      <c r="P50" s="54"/>
      <c r="Q50" s="54"/>
      <c r="R50" s="54"/>
      <c r="S50" s="54"/>
    </row>
    <row r="51" spans="16:19" ht="12.75">
      <c r="P51" s="54"/>
      <c r="Q51" s="54"/>
      <c r="R51" s="54"/>
      <c r="S51" s="54"/>
    </row>
    <row r="52" spans="16:19" ht="12.75">
      <c r="P52" s="54"/>
      <c r="Q52" s="54"/>
      <c r="R52" s="54"/>
      <c r="S52" s="54"/>
    </row>
    <row r="53" spans="16:19" ht="12.75">
      <c r="P53" s="54"/>
      <c r="Q53" s="54"/>
      <c r="R53" s="54"/>
      <c r="S53" s="54"/>
    </row>
    <row r="54" spans="16:19" ht="12.75">
      <c r="P54" s="54"/>
      <c r="Q54" s="54"/>
      <c r="R54" s="54"/>
      <c r="S54" s="54"/>
    </row>
    <row r="55" spans="16:19" ht="12.75">
      <c r="P55" s="54"/>
      <c r="Q55" s="54"/>
      <c r="R55" s="54"/>
      <c r="S55" s="54"/>
    </row>
    <row r="56" spans="16:19" ht="12.75">
      <c r="P56" s="54"/>
      <c r="Q56" s="54"/>
      <c r="R56" s="54"/>
      <c r="S56" s="54"/>
    </row>
  </sheetData>
  <mergeCells count="11">
    <mergeCell ref="R3:S3"/>
    <mergeCell ref="L3:N3"/>
    <mergeCell ref="O3:Q3"/>
    <mergeCell ref="B3:B4"/>
    <mergeCell ref="C3:C4"/>
    <mergeCell ref="D3:D4"/>
    <mergeCell ref="E3:E4"/>
    <mergeCell ref="A3:A4"/>
    <mergeCell ref="L1:N1"/>
    <mergeCell ref="F3:H3"/>
    <mergeCell ref="I3:K3"/>
  </mergeCells>
  <printOptions horizontalCentered="1"/>
  <pageMargins left="0.7874015748031497" right="0.7874015748031497" top="0.984251968503937" bottom="0.7874015748031497" header="0.5118110236220472" footer="0.5118110236220472"/>
  <pageSetup horizontalDpi="150" verticalDpi="15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2"/>
  <sheetViews>
    <sheetView workbookViewId="0" topLeftCell="A1">
      <selection activeCell="L19" sqref="L19"/>
    </sheetView>
  </sheetViews>
  <sheetFormatPr defaultColWidth="12" defaultRowHeight="12.75"/>
  <cols>
    <col min="1" max="1" width="5.16015625" style="8" customWidth="1"/>
    <col min="2" max="2" width="13.5" style="0" customWidth="1"/>
    <col min="3" max="3" width="13.33203125" style="0" customWidth="1"/>
    <col min="4" max="4" width="3.83203125" style="0" customWidth="1"/>
    <col min="5" max="5" width="16.83203125" style="0" customWidth="1"/>
    <col min="6" max="6" width="7.33203125" style="9" customWidth="1"/>
    <col min="7" max="8" width="5.83203125" style="0" customWidth="1"/>
    <col min="9" max="9" width="7.33203125" style="9" customWidth="1"/>
    <col min="10" max="11" width="5.83203125" style="0" customWidth="1"/>
    <col min="12" max="12" width="7.33203125" style="9" customWidth="1"/>
    <col min="13" max="14" width="5.83203125" style="0" customWidth="1"/>
    <col min="15" max="15" width="10.83203125" style="10" customWidth="1"/>
    <col min="16" max="17" width="5.83203125" style="0" customWidth="1"/>
    <col min="18" max="18" width="8" style="0" customWidth="1"/>
    <col min="19" max="19" width="7.16015625" style="0" customWidth="1"/>
    <col min="20" max="21" width="1.83203125" style="0" customWidth="1"/>
    <col min="22" max="29" width="6.83203125" style="0" customWidth="1"/>
  </cols>
  <sheetData>
    <row r="1" spans="1:19" s="3" customFormat="1" ht="18.75" customHeight="1">
      <c r="A1" s="1"/>
      <c r="B1" s="2" t="s">
        <v>0</v>
      </c>
      <c r="F1" s="4"/>
      <c r="I1" s="4"/>
      <c r="J1" s="5"/>
      <c r="L1" s="84">
        <v>39200</v>
      </c>
      <c r="M1" s="84"/>
      <c r="N1" s="84"/>
      <c r="O1" s="6"/>
      <c r="S1" s="7" t="s">
        <v>273</v>
      </c>
    </row>
    <row r="2" ht="12.75" customHeight="1"/>
    <row r="3" spans="1:19" ht="15.75">
      <c r="A3" s="82" t="s">
        <v>1</v>
      </c>
      <c r="B3" s="78" t="s">
        <v>2</v>
      </c>
      <c r="C3" s="78" t="s">
        <v>3</v>
      </c>
      <c r="D3" s="80" t="s">
        <v>4</v>
      </c>
      <c r="E3" s="78" t="s">
        <v>5</v>
      </c>
      <c r="F3" s="76" t="s">
        <v>6</v>
      </c>
      <c r="G3" s="76"/>
      <c r="H3" s="77"/>
      <c r="I3" s="75" t="s">
        <v>7</v>
      </c>
      <c r="J3" s="76"/>
      <c r="K3" s="77"/>
      <c r="L3" s="75" t="s">
        <v>8</v>
      </c>
      <c r="M3" s="76"/>
      <c r="N3" s="77"/>
      <c r="O3" s="75" t="s">
        <v>241</v>
      </c>
      <c r="P3" s="76"/>
      <c r="Q3" s="77"/>
      <c r="R3" s="73" t="s">
        <v>10</v>
      </c>
      <c r="S3" s="74"/>
    </row>
    <row r="4" spans="1:19" s="8" customFormat="1" ht="15.75">
      <c r="A4" s="83"/>
      <c r="B4" s="79"/>
      <c r="C4" s="79"/>
      <c r="D4" s="81"/>
      <c r="E4" s="79"/>
      <c r="F4" s="18" t="s">
        <v>11</v>
      </c>
      <c r="G4" s="19" t="s">
        <v>12</v>
      </c>
      <c r="H4" s="20"/>
      <c r="I4" s="21" t="s">
        <v>13</v>
      </c>
      <c r="J4" s="19" t="s">
        <v>12</v>
      </c>
      <c r="K4" s="20"/>
      <c r="L4" s="21" t="s">
        <v>13</v>
      </c>
      <c r="M4" s="19" t="s">
        <v>12</v>
      </c>
      <c r="N4" s="20"/>
      <c r="O4" s="22" t="s">
        <v>11</v>
      </c>
      <c r="P4" s="19" t="s">
        <v>12</v>
      </c>
      <c r="Q4" s="20"/>
      <c r="R4" s="23" t="s">
        <v>12</v>
      </c>
      <c r="S4" s="24" t="s">
        <v>14</v>
      </c>
    </row>
    <row r="5" spans="1:19" ht="15.75">
      <c r="A5" s="25">
        <v>245</v>
      </c>
      <c r="B5" s="26" t="s">
        <v>242</v>
      </c>
      <c r="C5" s="26" t="s">
        <v>243</v>
      </c>
      <c r="D5" s="27">
        <v>98</v>
      </c>
      <c r="E5" s="28" t="s">
        <v>72</v>
      </c>
      <c r="F5" s="29">
        <v>8.47</v>
      </c>
      <c r="G5" s="30">
        <f aca="true" t="shared" si="0" ref="G5:G31">IF(F5&gt;0,ROUNDDOWN(((50/F5)-3.79)/0.0069,0)," ")</f>
        <v>306</v>
      </c>
      <c r="H5" s="15"/>
      <c r="I5" s="31">
        <v>3.42</v>
      </c>
      <c r="J5" s="30">
        <f aca="true" t="shared" si="1" ref="J5:J23">IF(I5&gt;0,ROUNDDOWN((SQRT(I5)-1.15028)/0.00219,0)," ")</f>
        <v>319</v>
      </c>
      <c r="K5" s="15"/>
      <c r="L5" s="31">
        <v>31.5</v>
      </c>
      <c r="M5" s="30">
        <f aca="true" t="shared" si="2" ref="M5:M31">IF(L5&gt;0,ROUNDDOWN((SQRT(L5)-2.8)/0.011,0)," ")</f>
        <v>255</v>
      </c>
      <c r="N5" s="15"/>
      <c r="O5" s="32">
        <v>0.002602777777777778</v>
      </c>
      <c r="P5" s="30">
        <f aca="true" t="shared" si="3" ref="P5:P31">IF(O5&gt;0,ROUNDDOWN(((1000/(O5*86400))-2.158)/0.006,0)," ")</f>
        <v>381</v>
      </c>
      <c r="Q5" s="34"/>
      <c r="R5" s="35">
        <f aca="true" t="shared" si="4" ref="R5:R31">SUM(G5,J5,M5,P5)</f>
        <v>1261</v>
      </c>
      <c r="S5" s="17">
        <v>1</v>
      </c>
    </row>
    <row r="6" spans="1:19" ht="15.75">
      <c r="A6" s="25">
        <v>376</v>
      </c>
      <c r="B6" s="26" t="s">
        <v>244</v>
      </c>
      <c r="C6" s="26" t="s">
        <v>217</v>
      </c>
      <c r="D6" s="27" t="s">
        <v>69</v>
      </c>
      <c r="E6" s="28" t="s">
        <v>84</v>
      </c>
      <c r="F6" s="29">
        <v>8.42</v>
      </c>
      <c r="G6" s="33">
        <f t="shared" si="0"/>
        <v>311</v>
      </c>
      <c r="H6" s="36"/>
      <c r="I6" s="37">
        <v>3.34</v>
      </c>
      <c r="J6" s="33">
        <f t="shared" si="1"/>
        <v>309</v>
      </c>
      <c r="K6" s="36"/>
      <c r="L6" s="37">
        <v>25</v>
      </c>
      <c r="M6" s="33">
        <f t="shared" si="2"/>
        <v>200</v>
      </c>
      <c r="N6" s="36"/>
      <c r="O6" s="41">
        <v>0.0027599537037037037</v>
      </c>
      <c r="P6" s="33">
        <f t="shared" si="3"/>
        <v>339</v>
      </c>
      <c r="Q6" s="38"/>
      <c r="R6" s="39">
        <f t="shared" si="4"/>
        <v>1159</v>
      </c>
      <c r="S6" s="40">
        <v>2</v>
      </c>
    </row>
    <row r="7" spans="1:19" ht="15.75">
      <c r="A7" s="25">
        <v>254</v>
      </c>
      <c r="B7" s="26" t="s">
        <v>245</v>
      </c>
      <c r="C7" s="26" t="s">
        <v>246</v>
      </c>
      <c r="D7" s="27" t="s">
        <v>69</v>
      </c>
      <c r="E7" s="28" t="s">
        <v>111</v>
      </c>
      <c r="F7" s="29">
        <v>8.27</v>
      </c>
      <c r="G7" s="33">
        <f t="shared" si="0"/>
        <v>326</v>
      </c>
      <c r="H7" s="36"/>
      <c r="I7" s="37">
        <v>3.3</v>
      </c>
      <c r="J7" s="33">
        <f t="shared" si="1"/>
        <v>304</v>
      </c>
      <c r="K7" s="36"/>
      <c r="L7" s="37">
        <v>23.5</v>
      </c>
      <c r="M7" s="33">
        <f t="shared" si="2"/>
        <v>186</v>
      </c>
      <c r="N7" s="36"/>
      <c r="O7" s="41">
        <v>0.0028064814814814814</v>
      </c>
      <c r="P7" s="33">
        <f t="shared" si="3"/>
        <v>327</v>
      </c>
      <c r="Q7" s="38"/>
      <c r="R7" s="39">
        <f t="shared" si="4"/>
        <v>1143</v>
      </c>
      <c r="S7" s="40">
        <v>3</v>
      </c>
    </row>
    <row r="8" spans="1:19" ht="15.75">
      <c r="A8" s="25">
        <v>247</v>
      </c>
      <c r="B8" s="26" t="s">
        <v>247</v>
      </c>
      <c r="C8" s="26" t="s">
        <v>248</v>
      </c>
      <c r="D8" s="27">
        <v>98</v>
      </c>
      <c r="E8" s="28" t="s">
        <v>72</v>
      </c>
      <c r="F8" s="29">
        <v>8.26</v>
      </c>
      <c r="G8" s="33">
        <f t="shared" si="0"/>
        <v>328</v>
      </c>
      <c r="H8" s="36"/>
      <c r="I8" s="37">
        <v>3.48</v>
      </c>
      <c r="J8" s="33">
        <f t="shared" si="1"/>
        <v>326</v>
      </c>
      <c r="K8" s="36"/>
      <c r="L8" s="37">
        <v>23</v>
      </c>
      <c r="M8" s="33">
        <f t="shared" si="2"/>
        <v>181</v>
      </c>
      <c r="N8" s="36"/>
      <c r="O8" s="41">
        <v>0.0029017361111111106</v>
      </c>
      <c r="P8" s="33">
        <f t="shared" si="3"/>
        <v>305</v>
      </c>
      <c r="Q8" s="38"/>
      <c r="R8" s="39">
        <f t="shared" si="4"/>
        <v>1140</v>
      </c>
      <c r="S8" s="40">
        <v>4</v>
      </c>
    </row>
    <row r="9" spans="1:19" ht="15.75">
      <c r="A9" s="25">
        <v>341</v>
      </c>
      <c r="B9" s="26" t="s">
        <v>249</v>
      </c>
      <c r="C9" s="26" t="s">
        <v>250</v>
      </c>
      <c r="D9" s="27" t="s">
        <v>69</v>
      </c>
      <c r="E9" s="26" t="s">
        <v>51</v>
      </c>
      <c r="F9" s="29">
        <v>8.55</v>
      </c>
      <c r="G9" s="33">
        <f t="shared" si="0"/>
        <v>298</v>
      </c>
      <c r="H9" s="36"/>
      <c r="I9" s="37">
        <v>3.27</v>
      </c>
      <c r="J9" s="33">
        <f t="shared" si="1"/>
        <v>300</v>
      </c>
      <c r="K9" s="36"/>
      <c r="L9" s="37">
        <v>25.5</v>
      </c>
      <c r="M9" s="33">
        <f t="shared" si="2"/>
        <v>204</v>
      </c>
      <c r="N9" s="36"/>
      <c r="O9" s="41">
        <v>0.0028599537037037035</v>
      </c>
      <c r="P9" s="33">
        <f t="shared" si="3"/>
        <v>314</v>
      </c>
      <c r="Q9" s="38"/>
      <c r="R9" s="39">
        <f t="shared" si="4"/>
        <v>1116</v>
      </c>
      <c r="S9" s="40">
        <v>5</v>
      </c>
    </row>
    <row r="10" spans="1:19" ht="15.75">
      <c r="A10" s="25">
        <v>418</v>
      </c>
      <c r="B10" s="26" t="s">
        <v>251</v>
      </c>
      <c r="C10" s="26" t="s">
        <v>252</v>
      </c>
      <c r="D10" s="27" t="s">
        <v>69</v>
      </c>
      <c r="E10" s="26" t="s">
        <v>21</v>
      </c>
      <c r="F10" s="29">
        <v>8.59</v>
      </c>
      <c r="G10" s="33">
        <f t="shared" si="0"/>
        <v>294</v>
      </c>
      <c r="H10" s="36"/>
      <c r="I10" s="37">
        <v>3.33</v>
      </c>
      <c r="J10" s="33">
        <f t="shared" si="1"/>
        <v>308</v>
      </c>
      <c r="K10" s="36"/>
      <c r="L10" s="37">
        <v>26</v>
      </c>
      <c r="M10" s="33">
        <f t="shared" si="2"/>
        <v>209</v>
      </c>
      <c r="N10" s="36"/>
      <c r="O10" s="41">
        <v>0.0031442129629629632</v>
      </c>
      <c r="P10" s="33">
        <f t="shared" si="3"/>
        <v>253</v>
      </c>
      <c r="Q10" s="38"/>
      <c r="R10" s="39">
        <f t="shared" si="4"/>
        <v>1064</v>
      </c>
      <c r="S10" s="40">
        <v>6</v>
      </c>
    </row>
    <row r="11" spans="1:19" ht="15.75">
      <c r="A11" s="25">
        <v>271</v>
      </c>
      <c r="B11" s="26" t="s">
        <v>253</v>
      </c>
      <c r="C11" s="26" t="s">
        <v>254</v>
      </c>
      <c r="D11" s="27" t="s">
        <v>69</v>
      </c>
      <c r="E11" s="28" t="s">
        <v>33</v>
      </c>
      <c r="F11" s="29">
        <v>9.28</v>
      </c>
      <c r="G11" s="33">
        <f t="shared" si="0"/>
        <v>231</v>
      </c>
      <c r="H11" s="36"/>
      <c r="I11" s="37">
        <v>3.08</v>
      </c>
      <c r="J11" s="33">
        <f t="shared" si="1"/>
        <v>276</v>
      </c>
      <c r="K11" s="36"/>
      <c r="L11" s="37">
        <v>22</v>
      </c>
      <c r="M11" s="33">
        <f t="shared" si="2"/>
        <v>171</v>
      </c>
      <c r="N11" s="36"/>
      <c r="O11" s="41">
        <v>0.0026825231481481487</v>
      </c>
      <c r="P11" s="33">
        <f t="shared" si="3"/>
        <v>359</v>
      </c>
      <c r="Q11" s="38"/>
      <c r="R11" s="39">
        <f t="shared" si="4"/>
        <v>1037</v>
      </c>
      <c r="S11" s="40">
        <v>7</v>
      </c>
    </row>
    <row r="12" spans="1:19" s="8" customFormat="1" ht="15.75">
      <c r="A12" s="25">
        <v>270</v>
      </c>
      <c r="B12" s="26" t="s">
        <v>253</v>
      </c>
      <c r="C12" s="26" t="s">
        <v>255</v>
      </c>
      <c r="D12" s="27" t="s">
        <v>69</v>
      </c>
      <c r="E12" s="28" t="s">
        <v>33</v>
      </c>
      <c r="F12" s="29">
        <v>9.08</v>
      </c>
      <c r="G12" s="33">
        <f t="shared" si="0"/>
        <v>248</v>
      </c>
      <c r="H12" s="36"/>
      <c r="I12" s="37">
        <v>3.11</v>
      </c>
      <c r="J12" s="33">
        <f t="shared" si="1"/>
        <v>280</v>
      </c>
      <c r="K12" s="36"/>
      <c r="L12" s="37">
        <v>25</v>
      </c>
      <c r="M12" s="33">
        <f t="shared" si="2"/>
        <v>200</v>
      </c>
      <c r="N12" s="36"/>
      <c r="O12" s="41">
        <v>0.0029160879629629628</v>
      </c>
      <c r="P12" s="33">
        <f t="shared" si="3"/>
        <v>301</v>
      </c>
      <c r="Q12" s="38"/>
      <c r="R12" s="39">
        <f t="shared" si="4"/>
        <v>1029</v>
      </c>
      <c r="S12" s="40">
        <v>8</v>
      </c>
    </row>
    <row r="13" spans="1:19" ht="15.75">
      <c r="A13" s="25">
        <v>306</v>
      </c>
      <c r="B13" s="26" t="s">
        <v>128</v>
      </c>
      <c r="C13" s="26" t="s">
        <v>256</v>
      </c>
      <c r="D13" s="27" t="s">
        <v>69</v>
      </c>
      <c r="E13" s="28" t="s">
        <v>18</v>
      </c>
      <c r="F13" s="29">
        <v>9.31</v>
      </c>
      <c r="G13" s="33">
        <f t="shared" si="0"/>
        <v>229</v>
      </c>
      <c r="H13" s="36"/>
      <c r="I13" s="37">
        <v>2.83</v>
      </c>
      <c r="J13" s="33">
        <f t="shared" si="1"/>
        <v>242</v>
      </c>
      <c r="K13" s="36"/>
      <c r="L13" s="37">
        <v>30.5</v>
      </c>
      <c r="M13" s="33">
        <f t="shared" si="2"/>
        <v>247</v>
      </c>
      <c r="N13" s="36"/>
      <c r="O13" s="41">
        <v>0.002893518518518519</v>
      </c>
      <c r="P13" s="33">
        <f t="shared" si="3"/>
        <v>307</v>
      </c>
      <c r="Q13" s="38"/>
      <c r="R13" s="39">
        <f t="shared" si="4"/>
        <v>1025</v>
      </c>
      <c r="S13" s="40">
        <v>9</v>
      </c>
    </row>
    <row r="14" spans="1:19" ht="15.75">
      <c r="A14" s="25">
        <v>416</v>
      </c>
      <c r="B14" s="26" t="s">
        <v>257</v>
      </c>
      <c r="C14" s="26" t="s">
        <v>258</v>
      </c>
      <c r="D14" s="27" t="s">
        <v>69</v>
      </c>
      <c r="E14" s="26" t="s">
        <v>21</v>
      </c>
      <c r="F14" s="29">
        <v>9.28</v>
      </c>
      <c r="G14" s="33">
        <f t="shared" si="0"/>
        <v>231</v>
      </c>
      <c r="H14" s="36"/>
      <c r="I14" s="37">
        <v>3.18</v>
      </c>
      <c r="J14" s="33">
        <f t="shared" si="1"/>
        <v>289</v>
      </c>
      <c r="K14" s="36"/>
      <c r="L14" s="37">
        <v>25.5</v>
      </c>
      <c r="M14" s="33">
        <f t="shared" si="2"/>
        <v>204</v>
      </c>
      <c r="N14" s="36"/>
      <c r="O14" s="41">
        <v>0.003160648148148148</v>
      </c>
      <c r="P14" s="33">
        <f t="shared" si="3"/>
        <v>250</v>
      </c>
      <c r="Q14" s="38"/>
      <c r="R14" s="39">
        <f t="shared" si="4"/>
        <v>974</v>
      </c>
      <c r="S14" s="40">
        <v>10</v>
      </c>
    </row>
    <row r="15" spans="1:19" ht="15.75">
      <c r="A15" s="25">
        <v>333</v>
      </c>
      <c r="B15" s="86" t="s">
        <v>259</v>
      </c>
      <c r="C15" s="26" t="s">
        <v>260</v>
      </c>
      <c r="D15" s="27" t="s">
        <v>69</v>
      </c>
      <c r="E15" s="26" t="s">
        <v>51</v>
      </c>
      <c r="F15" s="29">
        <v>9.2</v>
      </c>
      <c r="G15" s="33">
        <f t="shared" si="0"/>
        <v>238</v>
      </c>
      <c r="H15" s="36"/>
      <c r="I15" s="37">
        <v>2.92</v>
      </c>
      <c r="J15" s="33">
        <f t="shared" si="1"/>
        <v>255</v>
      </c>
      <c r="K15" s="36"/>
      <c r="L15" s="37">
        <v>26</v>
      </c>
      <c r="M15" s="33">
        <f t="shared" si="2"/>
        <v>209</v>
      </c>
      <c r="N15" s="36"/>
      <c r="O15" s="41">
        <v>0.0031750000000000003</v>
      </c>
      <c r="P15" s="33">
        <f t="shared" si="3"/>
        <v>247</v>
      </c>
      <c r="Q15" s="38"/>
      <c r="R15" s="39">
        <f t="shared" si="4"/>
        <v>949</v>
      </c>
      <c r="S15" s="40">
        <v>11</v>
      </c>
    </row>
    <row r="16" spans="1:19" s="8" customFormat="1" ht="15.75">
      <c r="A16" s="25">
        <v>419</v>
      </c>
      <c r="B16" s="26" t="s">
        <v>204</v>
      </c>
      <c r="C16" s="26" t="s">
        <v>261</v>
      </c>
      <c r="D16" s="27" t="s">
        <v>69</v>
      </c>
      <c r="E16" s="26" t="s">
        <v>21</v>
      </c>
      <c r="F16" s="29">
        <v>8.88</v>
      </c>
      <c r="G16" s="33">
        <f t="shared" si="0"/>
        <v>266</v>
      </c>
      <c r="H16" s="36"/>
      <c r="I16" s="37">
        <v>3</v>
      </c>
      <c r="J16" s="33">
        <f t="shared" si="1"/>
        <v>265</v>
      </c>
      <c r="K16" s="36"/>
      <c r="L16" s="37">
        <v>21.5</v>
      </c>
      <c r="M16" s="33">
        <f t="shared" si="2"/>
        <v>166</v>
      </c>
      <c r="N16" s="36"/>
      <c r="O16" s="41">
        <v>0.0031797453703703705</v>
      </c>
      <c r="P16" s="33">
        <f t="shared" si="3"/>
        <v>246</v>
      </c>
      <c r="Q16" s="38"/>
      <c r="R16" s="39">
        <f t="shared" si="4"/>
        <v>943</v>
      </c>
      <c r="S16" s="40">
        <v>12</v>
      </c>
    </row>
    <row r="17" spans="1:19" s="8" customFormat="1" ht="15.75">
      <c r="A17" s="25">
        <v>417</v>
      </c>
      <c r="B17" s="26" t="s">
        <v>38</v>
      </c>
      <c r="C17" s="26" t="s">
        <v>262</v>
      </c>
      <c r="D17" s="27" t="s">
        <v>69</v>
      </c>
      <c r="E17" s="26" t="s">
        <v>21</v>
      </c>
      <c r="F17" s="29">
        <v>8.95</v>
      </c>
      <c r="G17" s="33">
        <f t="shared" si="0"/>
        <v>260</v>
      </c>
      <c r="H17" s="36"/>
      <c r="I17" s="37">
        <v>3</v>
      </c>
      <c r="J17" s="33">
        <f t="shared" si="1"/>
        <v>265</v>
      </c>
      <c r="K17" s="36"/>
      <c r="L17" s="43">
        <v>14.5</v>
      </c>
      <c r="M17" s="33">
        <f t="shared" si="2"/>
        <v>91</v>
      </c>
      <c r="N17" s="44"/>
      <c r="O17" s="41">
        <v>0.002955439814814815</v>
      </c>
      <c r="P17" s="33">
        <f t="shared" si="3"/>
        <v>293</v>
      </c>
      <c r="Q17" s="38"/>
      <c r="R17" s="39">
        <f t="shared" si="4"/>
        <v>909</v>
      </c>
      <c r="S17" s="40">
        <v>13</v>
      </c>
    </row>
    <row r="18" spans="1:19" ht="15.75">
      <c r="A18" s="25">
        <v>415</v>
      </c>
      <c r="B18" s="26" t="s">
        <v>263</v>
      </c>
      <c r="C18" s="26" t="s">
        <v>264</v>
      </c>
      <c r="D18" s="27" t="s">
        <v>69</v>
      </c>
      <c r="E18" s="26" t="s">
        <v>21</v>
      </c>
      <c r="F18" s="29">
        <v>9.28</v>
      </c>
      <c r="G18" s="33">
        <f t="shared" si="0"/>
        <v>231</v>
      </c>
      <c r="H18" s="36"/>
      <c r="I18" s="37">
        <v>2.86</v>
      </c>
      <c r="J18" s="33">
        <f t="shared" si="1"/>
        <v>246</v>
      </c>
      <c r="K18" s="36"/>
      <c r="L18" s="37">
        <v>22</v>
      </c>
      <c r="M18" s="33">
        <f t="shared" si="2"/>
        <v>171</v>
      </c>
      <c r="N18" s="36"/>
      <c r="O18" s="41">
        <v>0.0033233796296296297</v>
      </c>
      <c r="P18" s="33">
        <f t="shared" si="3"/>
        <v>220</v>
      </c>
      <c r="Q18" s="38"/>
      <c r="R18" s="39">
        <f t="shared" si="4"/>
        <v>868</v>
      </c>
      <c r="S18" s="40">
        <v>14</v>
      </c>
    </row>
    <row r="19" spans="1:19" ht="15.75">
      <c r="A19" s="25">
        <v>261</v>
      </c>
      <c r="B19" s="26" t="s">
        <v>265</v>
      </c>
      <c r="C19" s="26" t="s">
        <v>266</v>
      </c>
      <c r="D19" s="27" t="s">
        <v>69</v>
      </c>
      <c r="E19" s="28" t="s">
        <v>111</v>
      </c>
      <c r="F19" s="29">
        <v>9.79</v>
      </c>
      <c r="G19" s="33">
        <f t="shared" si="0"/>
        <v>190</v>
      </c>
      <c r="H19" s="36"/>
      <c r="I19" s="37">
        <v>2.58</v>
      </c>
      <c r="J19" s="33">
        <f t="shared" si="1"/>
        <v>208</v>
      </c>
      <c r="K19" s="36"/>
      <c r="L19" s="37">
        <v>17</v>
      </c>
      <c r="M19" s="33">
        <f t="shared" si="2"/>
        <v>120</v>
      </c>
      <c r="N19" s="36"/>
      <c r="O19" s="41">
        <v>0.0028599537037037035</v>
      </c>
      <c r="P19" s="33">
        <f t="shared" si="3"/>
        <v>314</v>
      </c>
      <c r="Q19" s="38"/>
      <c r="R19" s="39">
        <f t="shared" si="4"/>
        <v>832</v>
      </c>
      <c r="S19" s="40">
        <v>15</v>
      </c>
    </row>
    <row r="20" spans="1:19" ht="15.75">
      <c r="A20" s="25">
        <v>348</v>
      </c>
      <c r="B20" s="55" t="s">
        <v>267</v>
      </c>
      <c r="C20" s="55" t="s">
        <v>268</v>
      </c>
      <c r="D20" s="56" t="s">
        <v>69</v>
      </c>
      <c r="E20" s="55" t="s">
        <v>65</v>
      </c>
      <c r="F20" s="29">
        <v>9.74</v>
      </c>
      <c r="G20" s="33">
        <f t="shared" si="0"/>
        <v>194</v>
      </c>
      <c r="H20" s="36"/>
      <c r="I20" s="37">
        <v>2.33</v>
      </c>
      <c r="J20" s="33">
        <f t="shared" si="1"/>
        <v>171</v>
      </c>
      <c r="K20" s="36"/>
      <c r="L20" s="37">
        <v>21</v>
      </c>
      <c r="M20" s="33">
        <f t="shared" si="2"/>
        <v>162</v>
      </c>
      <c r="N20" s="36"/>
      <c r="O20" s="41">
        <v>0.003518981481481481</v>
      </c>
      <c r="P20" s="33">
        <f t="shared" si="3"/>
        <v>188</v>
      </c>
      <c r="Q20" s="38"/>
      <c r="R20" s="39">
        <f t="shared" si="4"/>
        <v>715</v>
      </c>
      <c r="S20" s="40">
        <v>16</v>
      </c>
    </row>
    <row r="21" spans="1:19" ht="15.75">
      <c r="A21" s="25">
        <v>352</v>
      </c>
      <c r="B21" s="55" t="s">
        <v>224</v>
      </c>
      <c r="C21" s="55" t="s">
        <v>269</v>
      </c>
      <c r="D21" s="56" t="s">
        <v>69</v>
      </c>
      <c r="E21" s="55" t="s">
        <v>65</v>
      </c>
      <c r="F21" s="29">
        <v>10.52</v>
      </c>
      <c r="G21" s="33">
        <f t="shared" si="0"/>
        <v>139</v>
      </c>
      <c r="H21" s="36"/>
      <c r="I21" s="37">
        <v>2.05</v>
      </c>
      <c r="J21" s="33">
        <f t="shared" si="1"/>
        <v>128</v>
      </c>
      <c r="K21" s="36"/>
      <c r="L21" s="37">
        <v>23.5</v>
      </c>
      <c r="M21" s="33">
        <f t="shared" si="2"/>
        <v>186</v>
      </c>
      <c r="N21" s="36"/>
      <c r="O21" s="41">
        <v>0.003518981481481481</v>
      </c>
      <c r="P21" s="33">
        <f t="shared" si="3"/>
        <v>188</v>
      </c>
      <c r="Q21" s="38"/>
      <c r="R21" s="39">
        <f t="shared" si="4"/>
        <v>641</v>
      </c>
      <c r="S21" s="40">
        <v>17</v>
      </c>
    </row>
    <row r="22" spans="1:19" ht="15.75">
      <c r="A22" s="25">
        <v>216</v>
      </c>
      <c r="B22" s="26" t="s">
        <v>270</v>
      </c>
      <c r="C22" s="26" t="s">
        <v>225</v>
      </c>
      <c r="D22" s="27" t="s">
        <v>69</v>
      </c>
      <c r="E22" s="28" t="s">
        <v>93</v>
      </c>
      <c r="F22" s="29">
        <v>10.44</v>
      </c>
      <c r="G22" s="33">
        <f t="shared" si="0"/>
        <v>144</v>
      </c>
      <c r="H22" s="36"/>
      <c r="I22" s="37">
        <v>2.31</v>
      </c>
      <c r="J22" s="33">
        <f t="shared" si="1"/>
        <v>168</v>
      </c>
      <c r="K22" s="36"/>
      <c r="L22" s="37">
        <v>16.5</v>
      </c>
      <c r="M22" s="33">
        <f t="shared" si="2"/>
        <v>114</v>
      </c>
      <c r="N22" s="36"/>
      <c r="O22" s="41">
        <v>0.0036295138888888887</v>
      </c>
      <c r="P22" s="33">
        <f t="shared" si="3"/>
        <v>171</v>
      </c>
      <c r="Q22" s="38"/>
      <c r="R22" s="39">
        <f t="shared" si="4"/>
        <v>597</v>
      </c>
      <c r="S22" s="40">
        <v>18</v>
      </c>
    </row>
    <row r="23" spans="1:19" ht="15.75">
      <c r="A23" s="25">
        <v>259</v>
      </c>
      <c r="B23" s="26" t="s">
        <v>271</v>
      </c>
      <c r="C23" s="26" t="s">
        <v>272</v>
      </c>
      <c r="D23" s="27" t="s">
        <v>69</v>
      </c>
      <c r="E23" s="28" t="s">
        <v>111</v>
      </c>
      <c r="F23" s="29">
        <v>10.49</v>
      </c>
      <c r="G23" s="33">
        <f t="shared" si="0"/>
        <v>141</v>
      </c>
      <c r="H23" s="36"/>
      <c r="I23" s="37">
        <v>2.37</v>
      </c>
      <c r="J23" s="33">
        <f t="shared" si="1"/>
        <v>177</v>
      </c>
      <c r="K23" s="36"/>
      <c r="L23" s="37">
        <v>14.5</v>
      </c>
      <c r="M23" s="33">
        <f t="shared" si="2"/>
        <v>91</v>
      </c>
      <c r="N23" s="36"/>
      <c r="O23" s="41">
        <v>0.003998842592592592</v>
      </c>
      <c r="P23" s="33">
        <f t="shared" si="3"/>
        <v>122</v>
      </c>
      <c r="Q23" s="38"/>
      <c r="R23" s="39">
        <f t="shared" si="4"/>
        <v>531</v>
      </c>
      <c r="S23" s="40">
        <v>19</v>
      </c>
    </row>
    <row r="24" spans="1:19" ht="15.75">
      <c r="A24" s="25"/>
      <c r="B24" s="26"/>
      <c r="C24" s="26"/>
      <c r="D24" s="27"/>
      <c r="E24" s="26"/>
      <c r="F24" s="29"/>
      <c r="G24" s="33" t="str">
        <f t="shared" si="0"/>
        <v> </v>
      </c>
      <c r="H24" s="36"/>
      <c r="I24" s="37"/>
      <c r="J24" s="33"/>
      <c r="K24" s="36"/>
      <c r="L24" s="37"/>
      <c r="M24" s="33" t="str">
        <f t="shared" si="2"/>
        <v> </v>
      </c>
      <c r="N24" s="36"/>
      <c r="O24" s="41"/>
      <c r="P24" s="33" t="str">
        <f t="shared" si="3"/>
        <v> </v>
      </c>
      <c r="Q24" s="38"/>
      <c r="R24" s="39"/>
      <c r="S24" s="40"/>
    </row>
    <row r="25" spans="1:19" ht="15.75">
      <c r="A25" s="25">
        <v>413</v>
      </c>
      <c r="B25" s="26" t="s">
        <v>43</v>
      </c>
      <c r="C25" s="26" t="s">
        <v>274</v>
      </c>
      <c r="D25" s="27" t="s">
        <v>100</v>
      </c>
      <c r="E25" s="26" t="s">
        <v>21</v>
      </c>
      <c r="F25" s="29">
        <v>9.11</v>
      </c>
      <c r="G25" s="33">
        <f t="shared" si="0"/>
        <v>246</v>
      </c>
      <c r="H25" s="36"/>
      <c r="I25" s="37">
        <v>2.99</v>
      </c>
      <c r="J25" s="33">
        <f aca="true" t="shared" si="5" ref="J25:J31">IF(I25&gt;0,ROUNDDOWN((SQRT(I25)-1.15028)/0.00219,0)," ")</f>
        <v>264</v>
      </c>
      <c r="K25" s="36"/>
      <c r="L25" s="37">
        <v>25.5</v>
      </c>
      <c r="M25" s="33">
        <f t="shared" si="2"/>
        <v>204</v>
      </c>
      <c r="N25" s="36"/>
      <c r="O25" s="41">
        <v>0.0030300925925925925</v>
      </c>
      <c r="P25" s="33">
        <f t="shared" si="3"/>
        <v>276</v>
      </c>
      <c r="Q25" s="38"/>
      <c r="R25" s="39">
        <f t="shared" si="4"/>
        <v>990</v>
      </c>
      <c r="S25" s="40">
        <v>1</v>
      </c>
    </row>
    <row r="26" spans="1:19" ht="15.75">
      <c r="A26" s="25">
        <v>312</v>
      </c>
      <c r="B26" s="26" t="s">
        <v>275</v>
      </c>
      <c r="C26" s="26" t="s">
        <v>276</v>
      </c>
      <c r="D26" s="27" t="s">
        <v>100</v>
      </c>
      <c r="E26" s="28" t="s">
        <v>18</v>
      </c>
      <c r="F26" s="29">
        <v>9.44</v>
      </c>
      <c r="G26" s="33">
        <f t="shared" si="0"/>
        <v>218</v>
      </c>
      <c r="H26" s="36"/>
      <c r="I26" s="37">
        <v>2.92</v>
      </c>
      <c r="J26" s="33">
        <f t="shared" si="5"/>
        <v>255</v>
      </c>
      <c r="K26" s="36"/>
      <c r="L26" s="37">
        <v>26</v>
      </c>
      <c r="M26" s="33">
        <f t="shared" si="2"/>
        <v>209</v>
      </c>
      <c r="N26" s="36"/>
      <c r="O26" s="41">
        <v>0.0029325231481481476</v>
      </c>
      <c r="P26" s="33">
        <f t="shared" si="3"/>
        <v>298</v>
      </c>
      <c r="Q26" s="38"/>
      <c r="R26" s="39">
        <f t="shared" si="4"/>
        <v>980</v>
      </c>
      <c r="S26" s="40">
        <v>2</v>
      </c>
    </row>
    <row r="27" spans="1:19" ht="15.75">
      <c r="A27" s="25">
        <v>410</v>
      </c>
      <c r="B27" s="26" t="s">
        <v>277</v>
      </c>
      <c r="C27" s="26" t="s">
        <v>278</v>
      </c>
      <c r="D27" s="27" t="s">
        <v>100</v>
      </c>
      <c r="E27" s="26" t="s">
        <v>21</v>
      </c>
      <c r="F27" s="29">
        <v>9.46</v>
      </c>
      <c r="G27" s="33">
        <f t="shared" si="0"/>
        <v>216</v>
      </c>
      <c r="H27" s="36"/>
      <c r="I27" s="37">
        <v>3.18</v>
      </c>
      <c r="J27" s="33">
        <f t="shared" si="5"/>
        <v>289</v>
      </c>
      <c r="K27" s="36"/>
      <c r="L27" s="37">
        <v>25</v>
      </c>
      <c r="M27" s="33">
        <f t="shared" si="2"/>
        <v>200</v>
      </c>
      <c r="N27" s="36"/>
      <c r="O27" s="41">
        <v>0.0034359953703703705</v>
      </c>
      <c r="P27" s="33">
        <f t="shared" si="3"/>
        <v>201</v>
      </c>
      <c r="Q27" s="38"/>
      <c r="R27" s="39">
        <f t="shared" si="4"/>
        <v>906</v>
      </c>
      <c r="S27" s="40">
        <v>3</v>
      </c>
    </row>
    <row r="28" spans="1:19" ht="15.75">
      <c r="A28" s="25">
        <v>414</v>
      </c>
      <c r="B28" s="26" t="s">
        <v>22</v>
      </c>
      <c r="C28" s="26" t="s">
        <v>279</v>
      </c>
      <c r="D28" s="27" t="s">
        <v>100</v>
      </c>
      <c r="E28" s="26" t="s">
        <v>21</v>
      </c>
      <c r="F28" s="29">
        <v>9.17</v>
      </c>
      <c r="G28" s="33">
        <f t="shared" si="0"/>
        <v>240</v>
      </c>
      <c r="H28" s="36"/>
      <c r="I28" s="37">
        <v>2.65</v>
      </c>
      <c r="J28" s="33">
        <f t="shared" si="5"/>
        <v>218</v>
      </c>
      <c r="K28" s="36"/>
      <c r="L28" s="37">
        <v>12</v>
      </c>
      <c r="M28" s="33">
        <f t="shared" si="2"/>
        <v>60</v>
      </c>
      <c r="N28" s="36"/>
      <c r="O28" s="41">
        <v>0.0031959490740740746</v>
      </c>
      <c r="P28" s="33">
        <f t="shared" si="3"/>
        <v>243</v>
      </c>
      <c r="Q28" s="38"/>
      <c r="R28" s="39">
        <f t="shared" si="4"/>
        <v>761</v>
      </c>
      <c r="S28" s="40">
        <v>4</v>
      </c>
    </row>
    <row r="29" spans="1:19" ht="15.75">
      <c r="A29" s="25">
        <v>321</v>
      </c>
      <c r="B29" s="26" t="s">
        <v>280</v>
      </c>
      <c r="C29" s="26" t="s">
        <v>281</v>
      </c>
      <c r="D29" s="27" t="s">
        <v>100</v>
      </c>
      <c r="E29" s="26" t="s">
        <v>51</v>
      </c>
      <c r="F29" s="29">
        <v>9.49</v>
      </c>
      <c r="G29" s="33">
        <f t="shared" si="0"/>
        <v>214</v>
      </c>
      <c r="H29" s="36"/>
      <c r="I29" s="37">
        <v>2.89</v>
      </c>
      <c r="J29" s="33">
        <f t="shared" si="5"/>
        <v>251</v>
      </c>
      <c r="K29" s="36"/>
      <c r="L29" s="37">
        <v>15</v>
      </c>
      <c r="M29" s="33">
        <f t="shared" si="2"/>
        <v>97</v>
      </c>
      <c r="N29" s="36"/>
      <c r="O29" s="41">
        <v>0.003523148148148148</v>
      </c>
      <c r="P29" s="33">
        <f t="shared" si="3"/>
        <v>187</v>
      </c>
      <c r="Q29" s="38"/>
      <c r="R29" s="39">
        <f t="shared" si="4"/>
        <v>749</v>
      </c>
      <c r="S29" s="40">
        <v>5</v>
      </c>
    </row>
    <row r="30" spans="1:19" ht="15.75">
      <c r="A30" s="25">
        <v>412</v>
      </c>
      <c r="B30" s="26" t="s">
        <v>282</v>
      </c>
      <c r="C30" s="26" t="s">
        <v>220</v>
      </c>
      <c r="D30" s="27" t="s">
        <v>100</v>
      </c>
      <c r="E30" s="26" t="s">
        <v>21</v>
      </c>
      <c r="F30" s="29">
        <v>10.23</v>
      </c>
      <c r="G30" s="33">
        <f t="shared" si="0"/>
        <v>159</v>
      </c>
      <c r="H30" s="36"/>
      <c r="I30" s="37">
        <v>2.46</v>
      </c>
      <c r="J30" s="33">
        <f t="shared" si="5"/>
        <v>190</v>
      </c>
      <c r="K30" s="36"/>
      <c r="L30" s="37">
        <v>19</v>
      </c>
      <c r="M30" s="33">
        <f t="shared" si="2"/>
        <v>141</v>
      </c>
      <c r="N30" s="36"/>
      <c r="O30" s="41">
        <v>0.0033244212962962962</v>
      </c>
      <c r="P30" s="33">
        <f t="shared" si="3"/>
        <v>220</v>
      </c>
      <c r="Q30" s="38"/>
      <c r="R30" s="39">
        <f t="shared" si="4"/>
        <v>710</v>
      </c>
      <c r="S30" s="40">
        <v>6</v>
      </c>
    </row>
    <row r="31" spans="1:19" ht="15.75">
      <c r="A31" s="45">
        <v>354</v>
      </c>
      <c r="B31" s="87" t="s">
        <v>283</v>
      </c>
      <c r="C31" s="87" t="s">
        <v>284</v>
      </c>
      <c r="D31" s="88" t="s">
        <v>100</v>
      </c>
      <c r="E31" s="87" t="s">
        <v>65</v>
      </c>
      <c r="F31" s="18">
        <v>10.23</v>
      </c>
      <c r="G31" s="48">
        <f t="shared" si="0"/>
        <v>159</v>
      </c>
      <c r="H31" s="20"/>
      <c r="I31" s="21">
        <v>2.64</v>
      </c>
      <c r="J31" s="48">
        <f t="shared" si="5"/>
        <v>216</v>
      </c>
      <c r="K31" s="20"/>
      <c r="L31" s="21">
        <v>14.5</v>
      </c>
      <c r="M31" s="48">
        <f t="shared" si="2"/>
        <v>91</v>
      </c>
      <c r="N31" s="20"/>
      <c r="O31" s="22">
        <v>0.0033714120370370373</v>
      </c>
      <c r="P31" s="48">
        <f t="shared" si="3"/>
        <v>212</v>
      </c>
      <c r="Q31" s="49"/>
      <c r="R31" s="50">
        <f t="shared" si="4"/>
        <v>678</v>
      </c>
      <c r="S31" s="24">
        <v>7</v>
      </c>
    </row>
    <row r="32" spans="6:19" ht="12.75">
      <c r="F32" s="51"/>
      <c r="G32" s="8"/>
      <c r="H32" s="8"/>
      <c r="I32" s="51"/>
      <c r="J32" s="52"/>
      <c r="K32" s="52"/>
      <c r="L32" s="51"/>
      <c r="M32" s="8"/>
      <c r="N32" s="8"/>
      <c r="O32" s="53"/>
      <c r="P32" s="52"/>
      <c r="Q32" s="52"/>
      <c r="R32" s="52"/>
      <c r="S32" s="52"/>
    </row>
    <row r="33" spans="6:19" ht="12.75">
      <c r="F33" s="51"/>
      <c r="G33" s="8"/>
      <c r="H33" s="8"/>
      <c r="I33" s="51"/>
      <c r="J33" s="8"/>
      <c r="K33" s="8"/>
      <c r="L33" s="51"/>
      <c r="M33" s="8"/>
      <c r="N33" s="8"/>
      <c r="O33" s="53"/>
      <c r="P33" s="52"/>
      <c r="Q33" s="52"/>
      <c r="R33" s="52"/>
      <c r="S33" s="52"/>
    </row>
    <row r="34" spans="6:19" ht="12.75">
      <c r="F34" s="51"/>
      <c r="G34" s="8"/>
      <c r="H34" s="8"/>
      <c r="I34" s="51"/>
      <c r="J34" s="8"/>
      <c r="K34" s="8"/>
      <c r="L34" s="51"/>
      <c r="M34" s="8"/>
      <c r="N34" s="8"/>
      <c r="O34" s="53"/>
      <c r="P34" s="52"/>
      <c r="Q34" s="52"/>
      <c r="R34" s="52"/>
      <c r="S34" s="52"/>
    </row>
    <row r="35" spans="16:19" ht="12.75">
      <c r="P35" s="54"/>
      <c r="Q35" s="54"/>
      <c r="R35" s="54"/>
      <c r="S35" s="54"/>
    </row>
    <row r="36" spans="16:19" ht="12.75">
      <c r="P36" s="54"/>
      <c r="Q36" s="54"/>
      <c r="R36" s="54"/>
      <c r="S36" s="54"/>
    </row>
    <row r="37" spans="16:19" ht="12.75">
      <c r="P37" s="54"/>
      <c r="Q37" s="54"/>
      <c r="R37" s="54"/>
      <c r="S37" s="54"/>
    </row>
    <row r="38" spans="16:19" ht="12.75">
      <c r="P38" s="54"/>
      <c r="Q38" s="54"/>
      <c r="R38" s="54"/>
      <c r="S38" s="54"/>
    </row>
    <row r="39" spans="16:19" ht="12.75">
      <c r="P39" s="54"/>
      <c r="Q39" s="54"/>
      <c r="R39" s="54"/>
      <c r="S39" s="54"/>
    </row>
    <row r="40" spans="16:19" ht="12.75">
      <c r="P40" s="54"/>
      <c r="Q40" s="54"/>
      <c r="R40" s="54"/>
      <c r="S40" s="54"/>
    </row>
    <row r="41" spans="16:19" ht="12.75">
      <c r="P41" s="54"/>
      <c r="Q41" s="54"/>
      <c r="R41" s="54"/>
      <c r="S41" s="54"/>
    </row>
    <row r="42" spans="16:19" ht="12.75">
      <c r="P42" s="54"/>
      <c r="Q42" s="54"/>
      <c r="R42" s="54"/>
      <c r="S42" s="54"/>
    </row>
    <row r="43" spans="16:19" ht="12.75">
      <c r="P43" s="54"/>
      <c r="Q43" s="54"/>
      <c r="R43" s="54"/>
      <c r="S43" s="54"/>
    </row>
    <row r="44" spans="16:19" ht="12.75">
      <c r="P44" s="54"/>
      <c r="Q44" s="54"/>
      <c r="R44" s="54"/>
      <c r="S44" s="54"/>
    </row>
    <row r="45" spans="16:19" ht="12.75">
      <c r="P45" s="54"/>
      <c r="Q45" s="54"/>
      <c r="R45" s="54"/>
      <c r="S45" s="54"/>
    </row>
    <row r="46" spans="16:19" ht="12.75">
      <c r="P46" s="54"/>
      <c r="Q46" s="54"/>
      <c r="R46" s="54"/>
      <c r="S46" s="54"/>
    </row>
    <row r="47" spans="16:19" ht="12.75">
      <c r="P47" s="54"/>
      <c r="Q47" s="54"/>
      <c r="R47" s="54"/>
      <c r="S47" s="54"/>
    </row>
    <row r="48" spans="16:19" ht="12.75">
      <c r="P48" s="54"/>
      <c r="Q48" s="54"/>
      <c r="R48" s="54"/>
      <c r="S48" s="54"/>
    </row>
    <row r="49" spans="16:19" ht="12.75">
      <c r="P49" s="54"/>
      <c r="Q49" s="54"/>
      <c r="R49" s="54"/>
      <c r="S49" s="54"/>
    </row>
    <row r="50" spans="16:19" ht="12.75">
      <c r="P50" s="54"/>
      <c r="Q50" s="54"/>
      <c r="R50" s="54"/>
      <c r="S50" s="54"/>
    </row>
    <row r="51" spans="16:19" ht="12.75">
      <c r="P51" s="54"/>
      <c r="Q51" s="54"/>
      <c r="R51" s="54"/>
      <c r="S51" s="54"/>
    </row>
    <row r="52" spans="16:19" ht="12.75">
      <c r="P52" s="54"/>
      <c r="Q52" s="54"/>
      <c r="R52" s="54"/>
      <c r="S52" s="54"/>
    </row>
    <row r="53" spans="16:19" ht="12.75">
      <c r="P53" s="54"/>
      <c r="Q53" s="54"/>
      <c r="R53" s="54"/>
      <c r="S53" s="54"/>
    </row>
    <row r="54" spans="16:19" ht="12.75">
      <c r="P54" s="54"/>
      <c r="Q54" s="54"/>
      <c r="R54" s="54"/>
      <c r="S54" s="54"/>
    </row>
    <row r="55" spans="16:19" ht="12.75">
      <c r="P55" s="54"/>
      <c r="Q55" s="54"/>
      <c r="R55" s="54"/>
      <c r="S55" s="54"/>
    </row>
    <row r="56" spans="16:19" ht="12.75">
      <c r="P56" s="54"/>
      <c r="Q56" s="54"/>
      <c r="R56" s="54"/>
      <c r="S56" s="54"/>
    </row>
    <row r="57" spans="16:19" ht="12.75">
      <c r="P57" s="54"/>
      <c r="Q57" s="54"/>
      <c r="R57" s="54"/>
      <c r="S57" s="54"/>
    </row>
    <row r="58" spans="16:19" ht="12.75">
      <c r="P58" s="54"/>
      <c r="Q58" s="54"/>
      <c r="R58" s="54"/>
      <c r="S58" s="54"/>
    </row>
    <row r="59" spans="16:19" ht="12.75">
      <c r="P59" s="54"/>
      <c r="Q59" s="54"/>
      <c r="R59" s="54"/>
      <c r="S59" s="54"/>
    </row>
    <row r="60" spans="16:19" ht="12.75">
      <c r="P60" s="54"/>
      <c r="Q60" s="54"/>
      <c r="R60" s="54"/>
      <c r="S60" s="54"/>
    </row>
    <row r="61" spans="16:19" ht="12.75">
      <c r="P61" s="54"/>
      <c r="Q61" s="54"/>
      <c r="R61" s="54"/>
      <c r="S61" s="54"/>
    </row>
    <row r="62" spans="16:19" ht="12.75">
      <c r="P62" s="54"/>
      <c r="Q62" s="54"/>
      <c r="R62" s="54"/>
      <c r="S62" s="54"/>
    </row>
  </sheetData>
  <mergeCells count="11">
    <mergeCell ref="R3:S3"/>
    <mergeCell ref="L3:N3"/>
    <mergeCell ref="O3:Q3"/>
    <mergeCell ref="B3:B4"/>
    <mergeCell ref="C3:C4"/>
    <mergeCell ref="D3:D4"/>
    <mergeCell ref="E3:E4"/>
    <mergeCell ref="A3:A4"/>
    <mergeCell ref="L1:N1"/>
    <mergeCell ref="F3:H3"/>
    <mergeCell ref="I3:K3"/>
  </mergeCells>
  <printOptions horizontalCentered="1"/>
  <pageMargins left="0.7874015748031497" right="0.7874015748031497" top="0.984251968503937" bottom="0.7874015748031497" header="0.5118110236220472" footer="0.5118110236220472"/>
  <pageSetup horizontalDpi="150" verticalDpi="15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2"/>
  <sheetViews>
    <sheetView workbookViewId="0" topLeftCell="A1">
      <selection activeCell="S2" sqref="S2"/>
    </sheetView>
  </sheetViews>
  <sheetFormatPr defaultColWidth="12" defaultRowHeight="12.75"/>
  <cols>
    <col min="1" max="1" width="5.16015625" style="8" customWidth="1"/>
    <col min="2" max="2" width="13.5" style="0" customWidth="1"/>
    <col min="3" max="3" width="13.33203125" style="0" customWidth="1"/>
    <col min="4" max="4" width="3.83203125" style="0" customWidth="1"/>
    <col min="5" max="5" width="16.83203125" style="0" customWidth="1"/>
    <col min="6" max="6" width="7.33203125" style="9" customWidth="1"/>
    <col min="7" max="8" width="5.83203125" style="0" customWidth="1"/>
    <col min="9" max="9" width="7.33203125" style="9" customWidth="1"/>
    <col min="10" max="11" width="5.83203125" style="0" customWidth="1"/>
    <col min="12" max="12" width="7.33203125" style="9" customWidth="1"/>
    <col min="13" max="14" width="5.83203125" style="0" customWidth="1"/>
    <col min="15" max="15" width="10.83203125" style="10" customWidth="1"/>
    <col min="16" max="17" width="5.83203125" style="0" customWidth="1"/>
    <col min="18" max="18" width="8" style="0" customWidth="1"/>
    <col min="19" max="19" width="7.16015625" style="0" customWidth="1"/>
    <col min="20" max="21" width="1.83203125" style="0" customWidth="1"/>
    <col min="22" max="29" width="6.83203125" style="0" customWidth="1"/>
  </cols>
  <sheetData>
    <row r="1" spans="1:19" s="3" customFormat="1" ht="18.75" customHeight="1">
      <c r="A1" s="1"/>
      <c r="B1" s="2" t="s">
        <v>0</v>
      </c>
      <c r="F1" s="4"/>
      <c r="I1" s="4"/>
      <c r="J1" s="5"/>
      <c r="L1" s="84">
        <v>39200</v>
      </c>
      <c r="M1" s="84"/>
      <c r="N1" s="84"/>
      <c r="O1" s="6"/>
      <c r="S1" s="7" t="s">
        <v>320</v>
      </c>
    </row>
    <row r="2" ht="12.75" customHeight="1"/>
    <row r="3" spans="1:19" ht="15.75">
      <c r="A3" s="82" t="s">
        <v>1</v>
      </c>
      <c r="B3" s="78" t="s">
        <v>2</v>
      </c>
      <c r="C3" s="78" t="s">
        <v>3</v>
      </c>
      <c r="D3" s="80" t="s">
        <v>4</v>
      </c>
      <c r="E3" s="78" t="s">
        <v>5</v>
      </c>
      <c r="F3" s="76" t="s">
        <v>6</v>
      </c>
      <c r="G3" s="76"/>
      <c r="H3" s="77"/>
      <c r="I3" s="75" t="s">
        <v>7</v>
      </c>
      <c r="J3" s="76"/>
      <c r="K3" s="77"/>
      <c r="L3" s="75" t="s">
        <v>8</v>
      </c>
      <c r="M3" s="76"/>
      <c r="N3" s="77"/>
      <c r="O3" s="75" t="s">
        <v>241</v>
      </c>
      <c r="P3" s="76"/>
      <c r="Q3" s="77"/>
      <c r="R3" s="73" t="s">
        <v>10</v>
      </c>
      <c r="S3" s="74"/>
    </row>
    <row r="4" spans="1:19" s="8" customFormat="1" ht="15.75">
      <c r="A4" s="83"/>
      <c r="B4" s="79"/>
      <c r="C4" s="79"/>
      <c r="D4" s="81"/>
      <c r="E4" s="79"/>
      <c r="F4" s="18" t="s">
        <v>11</v>
      </c>
      <c r="G4" s="19" t="s">
        <v>12</v>
      </c>
      <c r="H4" s="20"/>
      <c r="I4" s="21" t="s">
        <v>13</v>
      </c>
      <c r="J4" s="19" t="s">
        <v>12</v>
      </c>
      <c r="K4" s="20"/>
      <c r="L4" s="21" t="s">
        <v>13</v>
      </c>
      <c r="M4" s="19" t="s">
        <v>12</v>
      </c>
      <c r="N4" s="20"/>
      <c r="O4" s="22" t="s">
        <v>11</v>
      </c>
      <c r="P4" s="19" t="s">
        <v>12</v>
      </c>
      <c r="Q4" s="20"/>
      <c r="R4" s="23" t="s">
        <v>12</v>
      </c>
      <c r="S4" s="24" t="s">
        <v>14</v>
      </c>
    </row>
    <row r="5" spans="1:19" s="8" customFormat="1" ht="15.75">
      <c r="A5" s="11"/>
      <c r="B5" s="12"/>
      <c r="C5" s="12"/>
      <c r="D5" s="13"/>
      <c r="E5" s="12"/>
      <c r="F5" s="64"/>
      <c r="G5" s="14"/>
      <c r="H5" s="15"/>
      <c r="I5" s="31"/>
      <c r="J5" s="14"/>
      <c r="K5" s="15"/>
      <c r="L5" s="31"/>
      <c r="M5" s="14"/>
      <c r="N5" s="15"/>
      <c r="O5" s="32"/>
      <c r="P5" s="14"/>
      <c r="Q5" s="15"/>
      <c r="R5" s="16"/>
      <c r="S5" s="17"/>
    </row>
    <row r="6" spans="1:19" ht="15.75">
      <c r="A6" s="25">
        <v>293</v>
      </c>
      <c r="B6" s="26" t="s">
        <v>221</v>
      </c>
      <c r="C6" s="26" t="s">
        <v>268</v>
      </c>
      <c r="D6" s="27" t="s">
        <v>119</v>
      </c>
      <c r="E6" s="28" t="s">
        <v>33</v>
      </c>
      <c r="F6" s="29">
        <v>7.61</v>
      </c>
      <c r="G6" s="33">
        <f aca="true" t="shared" si="0" ref="G6:G31">IF(F6&gt;0,ROUNDDOWN(((50/F6)-3.79)/0.0069,0)," ")</f>
        <v>402</v>
      </c>
      <c r="H6" s="36"/>
      <c r="I6" s="37">
        <v>4.72</v>
      </c>
      <c r="J6" s="33">
        <f aca="true" t="shared" si="1" ref="J6:J31">IF(I6&gt;0,ROUNDDOWN((SQRT(I6)-1.15028)/0.00219,0)," ")</f>
        <v>466</v>
      </c>
      <c r="K6" s="36"/>
      <c r="L6" s="37">
        <v>37</v>
      </c>
      <c r="M6" s="33">
        <f aca="true" t="shared" si="2" ref="M6:M31">IF(L6&gt;0,ROUNDDOWN((SQRT(L6)-2.8)/0.011,0)," ")</f>
        <v>298</v>
      </c>
      <c r="N6" s="36"/>
      <c r="O6" s="41">
        <v>0.0024635416666666664</v>
      </c>
      <c r="P6" s="33">
        <f aca="true" t="shared" si="3" ref="P6:P18">IF(O6&gt;0,ROUNDDOWN(((1000/(O6*86400))-2.158)/0.006,0)," ")</f>
        <v>423</v>
      </c>
      <c r="Q6" s="38"/>
      <c r="R6" s="39">
        <f aca="true" t="shared" si="4" ref="R6:R31">SUM(G6,J6,M6,P6)</f>
        <v>1589</v>
      </c>
      <c r="S6" s="40">
        <v>1</v>
      </c>
    </row>
    <row r="7" spans="1:19" ht="15.75">
      <c r="A7" s="25">
        <v>430</v>
      </c>
      <c r="B7" s="26" t="s">
        <v>285</v>
      </c>
      <c r="C7" s="26" t="s">
        <v>286</v>
      </c>
      <c r="D7" s="27" t="s">
        <v>119</v>
      </c>
      <c r="E7" s="26" t="s">
        <v>21</v>
      </c>
      <c r="F7" s="29">
        <v>7.85</v>
      </c>
      <c r="G7" s="33">
        <f t="shared" si="0"/>
        <v>373</v>
      </c>
      <c r="H7" s="36"/>
      <c r="I7" s="37">
        <v>4.53</v>
      </c>
      <c r="J7" s="33">
        <f t="shared" si="1"/>
        <v>446</v>
      </c>
      <c r="K7" s="36"/>
      <c r="L7" s="43">
        <v>31.5</v>
      </c>
      <c r="M7" s="33">
        <f t="shared" si="2"/>
        <v>255</v>
      </c>
      <c r="N7" s="44"/>
      <c r="O7" s="41">
        <v>0.0025244212962962963</v>
      </c>
      <c r="P7" s="33">
        <f t="shared" si="3"/>
        <v>404</v>
      </c>
      <c r="Q7" s="38"/>
      <c r="R7" s="39">
        <f t="shared" si="4"/>
        <v>1478</v>
      </c>
      <c r="S7" s="40">
        <v>2</v>
      </c>
    </row>
    <row r="8" spans="1:19" ht="15.75">
      <c r="A8" s="25">
        <v>327</v>
      </c>
      <c r="B8" s="26" t="s">
        <v>57</v>
      </c>
      <c r="C8" s="26" t="s">
        <v>287</v>
      </c>
      <c r="D8" s="27" t="s">
        <v>119</v>
      </c>
      <c r="E8" s="26" t="s">
        <v>51</v>
      </c>
      <c r="F8" s="29">
        <v>7.77</v>
      </c>
      <c r="G8" s="33">
        <f t="shared" si="0"/>
        <v>383</v>
      </c>
      <c r="H8" s="36"/>
      <c r="I8" s="37">
        <v>4.23</v>
      </c>
      <c r="J8" s="33">
        <f t="shared" si="1"/>
        <v>413</v>
      </c>
      <c r="K8" s="36"/>
      <c r="L8" s="37">
        <v>34</v>
      </c>
      <c r="M8" s="33">
        <f t="shared" si="2"/>
        <v>275</v>
      </c>
      <c r="N8" s="36"/>
      <c r="O8" s="41">
        <v>0.002515162037037037</v>
      </c>
      <c r="P8" s="33">
        <f t="shared" si="3"/>
        <v>407</v>
      </c>
      <c r="Q8" s="38"/>
      <c r="R8" s="39">
        <f t="shared" si="4"/>
        <v>1478</v>
      </c>
      <c r="S8" s="40">
        <v>2</v>
      </c>
    </row>
    <row r="9" spans="1:19" ht="15.75">
      <c r="A9" s="25">
        <v>429</v>
      </c>
      <c r="B9" s="26" t="s">
        <v>288</v>
      </c>
      <c r="C9" s="26" t="s">
        <v>289</v>
      </c>
      <c r="D9" s="27" t="s">
        <v>119</v>
      </c>
      <c r="E9" s="26" t="s">
        <v>21</v>
      </c>
      <c r="F9" s="29">
        <v>7.75</v>
      </c>
      <c r="G9" s="33">
        <f t="shared" si="0"/>
        <v>385</v>
      </c>
      <c r="H9" s="36"/>
      <c r="I9" s="37">
        <v>3.94</v>
      </c>
      <c r="J9" s="33">
        <f t="shared" si="1"/>
        <v>381</v>
      </c>
      <c r="K9" s="36"/>
      <c r="L9" s="37">
        <v>31</v>
      </c>
      <c r="M9" s="33">
        <f t="shared" si="2"/>
        <v>251</v>
      </c>
      <c r="N9" s="36"/>
      <c r="O9" s="41">
        <v>0.002521527777777778</v>
      </c>
      <c r="P9" s="33">
        <f t="shared" si="3"/>
        <v>405</v>
      </c>
      <c r="Q9" s="38"/>
      <c r="R9" s="39">
        <f t="shared" si="4"/>
        <v>1422</v>
      </c>
      <c r="S9" s="40">
        <v>4</v>
      </c>
    </row>
    <row r="10" spans="1:19" ht="15.75">
      <c r="A10" s="25">
        <v>428</v>
      </c>
      <c r="B10" s="26" t="s">
        <v>290</v>
      </c>
      <c r="C10" s="26" t="s">
        <v>235</v>
      </c>
      <c r="D10" s="27" t="s">
        <v>119</v>
      </c>
      <c r="E10" s="26" t="s">
        <v>21</v>
      </c>
      <c r="F10" s="29">
        <v>8.35</v>
      </c>
      <c r="G10" s="33">
        <f t="shared" si="0"/>
        <v>318</v>
      </c>
      <c r="H10" s="36"/>
      <c r="I10" s="37">
        <v>4.17</v>
      </c>
      <c r="J10" s="33">
        <f t="shared" si="1"/>
        <v>407</v>
      </c>
      <c r="K10" s="36"/>
      <c r="L10" s="37">
        <v>35.5</v>
      </c>
      <c r="M10" s="33">
        <f t="shared" si="2"/>
        <v>287</v>
      </c>
      <c r="N10" s="36"/>
      <c r="O10" s="41">
        <v>0.002711226851851852</v>
      </c>
      <c r="P10" s="33">
        <f t="shared" si="3"/>
        <v>351</v>
      </c>
      <c r="Q10" s="38"/>
      <c r="R10" s="39">
        <f t="shared" si="4"/>
        <v>1363</v>
      </c>
      <c r="S10" s="40">
        <v>5</v>
      </c>
    </row>
    <row r="11" spans="1:19" ht="15.75">
      <c r="A11" s="25">
        <v>377</v>
      </c>
      <c r="B11" s="26" t="s">
        <v>291</v>
      </c>
      <c r="C11" s="26" t="s">
        <v>292</v>
      </c>
      <c r="D11" s="27" t="s">
        <v>119</v>
      </c>
      <c r="E11" s="28" t="s">
        <v>84</v>
      </c>
      <c r="F11" s="29">
        <v>8.18</v>
      </c>
      <c r="G11" s="33">
        <f t="shared" si="0"/>
        <v>336</v>
      </c>
      <c r="H11" s="36"/>
      <c r="I11" s="37">
        <v>4.21</v>
      </c>
      <c r="J11" s="33">
        <f t="shared" si="1"/>
        <v>411</v>
      </c>
      <c r="K11" s="36"/>
      <c r="L11" s="37">
        <v>30.5</v>
      </c>
      <c r="M11" s="33">
        <f t="shared" si="2"/>
        <v>247</v>
      </c>
      <c r="N11" s="36"/>
      <c r="O11" s="41">
        <v>0.002673611111111111</v>
      </c>
      <c r="P11" s="33">
        <f t="shared" si="3"/>
        <v>361</v>
      </c>
      <c r="Q11" s="38"/>
      <c r="R11" s="39">
        <f t="shared" si="4"/>
        <v>1355</v>
      </c>
      <c r="S11" s="40">
        <v>6</v>
      </c>
    </row>
    <row r="12" spans="1:19" ht="15.75">
      <c r="A12" s="25">
        <v>273</v>
      </c>
      <c r="B12" s="26" t="s">
        <v>293</v>
      </c>
      <c r="C12" s="26" t="s">
        <v>294</v>
      </c>
      <c r="D12" s="27" t="s">
        <v>119</v>
      </c>
      <c r="E12" s="28" t="s">
        <v>33</v>
      </c>
      <c r="F12" s="29">
        <v>8.1</v>
      </c>
      <c r="G12" s="33">
        <f t="shared" si="0"/>
        <v>345</v>
      </c>
      <c r="H12" s="36"/>
      <c r="I12" s="37">
        <v>3.92</v>
      </c>
      <c r="J12" s="33">
        <f t="shared" si="1"/>
        <v>378</v>
      </c>
      <c r="K12" s="36"/>
      <c r="L12" s="37">
        <v>25.5</v>
      </c>
      <c r="M12" s="33">
        <f t="shared" si="2"/>
        <v>204</v>
      </c>
      <c r="N12" s="36"/>
      <c r="O12" s="41">
        <v>0.0024800925925925928</v>
      </c>
      <c r="P12" s="33">
        <f t="shared" si="3"/>
        <v>418</v>
      </c>
      <c r="Q12" s="38"/>
      <c r="R12" s="39">
        <f t="shared" si="4"/>
        <v>1345</v>
      </c>
      <c r="S12" s="40">
        <v>7</v>
      </c>
    </row>
    <row r="13" spans="1:19" s="8" customFormat="1" ht="15.75">
      <c r="A13" s="89">
        <v>454</v>
      </c>
      <c r="B13" s="90" t="s">
        <v>295</v>
      </c>
      <c r="C13" s="91" t="s">
        <v>296</v>
      </c>
      <c r="D13" s="92" t="s">
        <v>119</v>
      </c>
      <c r="E13" s="91" t="s">
        <v>116</v>
      </c>
      <c r="F13" s="29">
        <v>8.41</v>
      </c>
      <c r="G13" s="33">
        <f t="shared" si="0"/>
        <v>312</v>
      </c>
      <c r="H13" s="36"/>
      <c r="I13" s="37">
        <v>3.91</v>
      </c>
      <c r="J13" s="33">
        <f t="shared" si="1"/>
        <v>377</v>
      </c>
      <c r="K13" s="36"/>
      <c r="L13" s="37">
        <v>29</v>
      </c>
      <c r="M13" s="33">
        <f t="shared" si="2"/>
        <v>235</v>
      </c>
      <c r="N13" s="36"/>
      <c r="O13" s="41">
        <v>0.0025425925925925924</v>
      </c>
      <c r="P13" s="33">
        <f t="shared" si="3"/>
        <v>399</v>
      </c>
      <c r="Q13" s="38"/>
      <c r="R13" s="39">
        <f t="shared" si="4"/>
        <v>1323</v>
      </c>
      <c r="S13" s="40">
        <v>8</v>
      </c>
    </row>
    <row r="14" spans="1:19" ht="15.75">
      <c r="A14" s="25">
        <v>290</v>
      </c>
      <c r="B14" s="26" t="s">
        <v>40</v>
      </c>
      <c r="C14" s="26" t="s">
        <v>297</v>
      </c>
      <c r="D14" s="27" t="s">
        <v>119</v>
      </c>
      <c r="E14" s="28" t="s">
        <v>33</v>
      </c>
      <c r="F14" s="29">
        <v>8.54</v>
      </c>
      <c r="G14" s="33">
        <f t="shared" si="0"/>
        <v>299</v>
      </c>
      <c r="H14" s="36"/>
      <c r="I14" s="37">
        <v>3.86</v>
      </c>
      <c r="J14" s="33">
        <f t="shared" si="1"/>
        <v>371</v>
      </c>
      <c r="K14" s="36"/>
      <c r="L14" s="37">
        <v>38</v>
      </c>
      <c r="M14" s="33">
        <f t="shared" si="2"/>
        <v>305</v>
      </c>
      <c r="N14" s="36"/>
      <c r="O14" s="41">
        <v>0.0028269675925925927</v>
      </c>
      <c r="P14" s="33">
        <f t="shared" si="3"/>
        <v>322</v>
      </c>
      <c r="Q14" s="38"/>
      <c r="R14" s="39">
        <f t="shared" si="4"/>
        <v>1297</v>
      </c>
      <c r="S14" s="40">
        <v>9</v>
      </c>
    </row>
    <row r="15" spans="1:19" ht="15.75">
      <c r="A15" s="25">
        <v>229</v>
      </c>
      <c r="B15" s="26" t="s">
        <v>298</v>
      </c>
      <c r="C15" s="26" t="s">
        <v>299</v>
      </c>
      <c r="D15" s="27">
        <v>96</v>
      </c>
      <c r="E15" s="28" t="s">
        <v>72</v>
      </c>
      <c r="F15" s="29">
        <v>8.26</v>
      </c>
      <c r="G15" s="33">
        <f t="shared" si="0"/>
        <v>328</v>
      </c>
      <c r="H15" s="36"/>
      <c r="I15" s="37">
        <v>3.74</v>
      </c>
      <c r="J15" s="33">
        <f t="shared" si="1"/>
        <v>357</v>
      </c>
      <c r="K15" s="36"/>
      <c r="L15" s="37">
        <v>27.5</v>
      </c>
      <c r="M15" s="33">
        <f t="shared" si="2"/>
        <v>222</v>
      </c>
      <c r="N15" s="36"/>
      <c r="O15" s="41">
        <v>0.0025792824074074073</v>
      </c>
      <c r="P15" s="33">
        <f t="shared" si="3"/>
        <v>388</v>
      </c>
      <c r="Q15" s="38"/>
      <c r="R15" s="39">
        <f t="shared" si="4"/>
        <v>1295</v>
      </c>
      <c r="S15" s="40">
        <v>10</v>
      </c>
    </row>
    <row r="16" spans="1:19" ht="15.75">
      <c r="A16" s="25">
        <v>243</v>
      </c>
      <c r="B16" s="26" t="s">
        <v>300</v>
      </c>
      <c r="C16" s="26" t="s">
        <v>301</v>
      </c>
      <c r="D16" s="27">
        <v>96</v>
      </c>
      <c r="E16" s="28" t="s">
        <v>72</v>
      </c>
      <c r="F16" s="29">
        <v>8.86</v>
      </c>
      <c r="G16" s="33">
        <f t="shared" si="0"/>
        <v>268</v>
      </c>
      <c r="H16" s="36"/>
      <c r="I16" s="37">
        <v>3.67</v>
      </c>
      <c r="J16" s="33">
        <f t="shared" si="1"/>
        <v>349</v>
      </c>
      <c r="K16" s="36"/>
      <c r="L16" s="37">
        <v>31.5</v>
      </c>
      <c r="M16" s="33">
        <f t="shared" si="2"/>
        <v>255</v>
      </c>
      <c r="N16" s="36"/>
      <c r="O16" s="41">
        <v>0.0026997685185185184</v>
      </c>
      <c r="P16" s="33">
        <f t="shared" si="3"/>
        <v>354</v>
      </c>
      <c r="Q16" s="38"/>
      <c r="R16" s="39">
        <f t="shared" si="4"/>
        <v>1226</v>
      </c>
      <c r="S16" s="40">
        <v>11</v>
      </c>
    </row>
    <row r="17" spans="1:19" s="8" customFormat="1" ht="15.75">
      <c r="A17" s="25">
        <v>500</v>
      </c>
      <c r="B17" s="26" t="s">
        <v>184</v>
      </c>
      <c r="C17" s="26" t="s">
        <v>302</v>
      </c>
      <c r="D17" s="27" t="s">
        <v>119</v>
      </c>
      <c r="E17" s="26" t="s">
        <v>111</v>
      </c>
      <c r="F17" s="29">
        <v>8.57</v>
      </c>
      <c r="G17" s="33">
        <f t="shared" si="0"/>
        <v>296</v>
      </c>
      <c r="H17" s="36"/>
      <c r="I17" s="37">
        <v>3.4</v>
      </c>
      <c r="J17" s="33">
        <f t="shared" si="1"/>
        <v>316</v>
      </c>
      <c r="K17" s="36"/>
      <c r="L17" s="37">
        <v>25.5</v>
      </c>
      <c r="M17" s="33">
        <f t="shared" si="2"/>
        <v>204</v>
      </c>
      <c r="N17" s="36"/>
      <c r="O17" s="41">
        <v>0.002795138888888889</v>
      </c>
      <c r="P17" s="33">
        <f t="shared" si="3"/>
        <v>330</v>
      </c>
      <c r="Q17" s="38"/>
      <c r="R17" s="39">
        <f t="shared" si="4"/>
        <v>1146</v>
      </c>
      <c r="S17" s="40">
        <v>12</v>
      </c>
    </row>
    <row r="18" spans="1:19" s="8" customFormat="1" ht="15.75">
      <c r="A18" s="25">
        <v>431</v>
      </c>
      <c r="B18" s="42" t="s">
        <v>303</v>
      </c>
      <c r="C18" s="26" t="s">
        <v>304</v>
      </c>
      <c r="D18" s="27" t="s">
        <v>119</v>
      </c>
      <c r="E18" s="26" t="s">
        <v>21</v>
      </c>
      <c r="F18" s="29">
        <v>8.27</v>
      </c>
      <c r="G18" s="33">
        <f t="shared" si="0"/>
        <v>326</v>
      </c>
      <c r="H18" s="36"/>
      <c r="I18" s="37">
        <v>3.72</v>
      </c>
      <c r="J18" s="33">
        <f t="shared" si="1"/>
        <v>355</v>
      </c>
      <c r="K18" s="36"/>
      <c r="L18" s="37">
        <v>30</v>
      </c>
      <c r="M18" s="33">
        <f t="shared" si="2"/>
        <v>243</v>
      </c>
      <c r="N18" s="36"/>
      <c r="O18" s="41"/>
      <c r="P18" s="33" t="str">
        <f t="shared" si="3"/>
        <v> </v>
      </c>
      <c r="Q18" s="38"/>
      <c r="R18" s="39">
        <f t="shared" si="4"/>
        <v>924</v>
      </c>
      <c r="S18" s="40">
        <v>13</v>
      </c>
    </row>
    <row r="19" spans="1:19" ht="15.75">
      <c r="A19" s="25">
        <v>282</v>
      </c>
      <c r="B19" s="26" t="s">
        <v>305</v>
      </c>
      <c r="C19" s="26" t="s">
        <v>250</v>
      </c>
      <c r="D19" s="27" t="s">
        <v>119</v>
      </c>
      <c r="E19" s="28" t="s">
        <v>33</v>
      </c>
      <c r="F19" s="29"/>
      <c r="G19" s="33" t="str">
        <f t="shared" si="0"/>
        <v> </v>
      </c>
      <c r="H19" s="36"/>
      <c r="I19" s="37">
        <v>4</v>
      </c>
      <c r="J19" s="33">
        <f t="shared" si="1"/>
        <v>388</v>
      </c>
      <c r="K19" s="36"/>
      <c r="L19" s="37"/>
      <c r="M19" s="33" t="str">
        <f t="shared" si="2"/>
        <v> </v>
      </c>
      <c r="N19" s="36"/>
      <c r="O19" s="41"/>
      <c r="P19" s="33" t="str">
        <f aca="true" t="shared" si="5" ref="P19:P31">IF(O19&gt;0,ROUNDDOWN(((1000/(O19*86400))-2.158)/0.006,0)," ")</f>
        <v> </v>
      </c>
      <c r="Q19" s="38"/>
      <c r="R19" s="39">
        <f t="shared" si="4"/>
        <v>388</v>
      </c>
      <c r="S19" s="40">
        <v>14</v>
      </c>
    </row>
    <row r="20" spans="1:19" ht="15.75">
      <c r="A20" s="25"/>
      <c r="B20" s="26"/>
      <c r="C20" s="26"/>
      <c r="D20" s="27"/>
      <c r="E20" s="26"/>
      <c r="F20" s="29"/>
      <c r="G20" s="33" t="str">
        <f t="shared" si="0"/>
        <v> </v>
      </c>
      <c r="H20" s="36"/>
      <c r="I20" s="37"/>
      <c r="J20" s="33" t="str">
        <f t="shared" si="1"/>
        <v> </v>
      </c>
      <c r="K20" s="36"/>
      <c r="L20" s="37"/>
      <c r="M20" s="33" t="str">
        <f t="shared" si="2"/>
        <v> </v>
      </c>
      <c r="N20" s="36"/>
      <c r="O20" s="41"/>
      <c r="P20" s="33" t="str">
        <f t="shared" si="5"/>
        <v> </v>
      </c>
      <c r="Q20" s="38"/>
      <c r="R20" s="39">
        <f t="shared" si="4"/>
        <v>0</v>
      </c>
      <c r="S20" s="40"/>
    </row>
    <row r="21" spans="1:19" ht="15.75">
      <c r="A21" s="25">
        <v>320</v>
      </c>
      <c r="B21" s="26" t="s">
        <v>24</v>
      </c>
      <c r="C21" s="26" t="s">
        <v>278</v>
      </c>
      <c r="D21" s="27" t="s">
        <v>141</v>
      </c>
      <c r="E21" s="26" t="s">
        <v>26</v>
      </c>
      <c r="F21" s="29">
        <v>7.89</v>
      </c>
      <c r="G21" s="33">
        <f t="shared" si="0"/>
        <v>369</v>
      </c>
      <c r="H21" s="36"/>
      <c r="I21" s="37">
        <v>4.31</v>
      </c>
      <c r="J21" s="33">
        <f t="shared" si="1"/>
        <v>422</v>
      </c>
      <c r="K21" s="36"/>
      <c r="L21" s="37">
        <v>38</v>
      </c>
      <c r="M21" s="33">
        <f t="shared" si="2"/>
        <v>305</v>
      </c>
      <c r="N21" s="36"/>
      <c r="O21" s="41">
        <v>0.0025209490740740743</v>
      </c>
      <c r="P21" s="33">
        <f t="shared" si="5"/>
        <v>405</v>
      </c>
      <c r="Q21" s="38"/>
      <c r="R21" s="39">
        <f t="shared" si="4"/>
        <v>1501</v>
      </c>
      <c r="S21" s="40">
        <v>1</v>
      </c>
    </row>
    <row r="22" spans="1:19" ht="15.75">
      <c r="A22" s="25">
        <v>425</v>
      </c>
      <c r="B22" s="26" t="s">
        <v>306</v>
      </c>
      <c r="C22" s="26" t="s">
        <v>248</v>
      </c>
      <c r="D22" s="27" t="s">
        <v>141</v>
      </c>
      <c r="E22" s="26" t="s">
        <v>21</v>
      </c>
      <c r="F22" s="29">
        <v>8.04</v>
      </c>
      <c r="G22" s="33">
        <f t="shared" si="0"/>
        <v>352</v>
      </c>
      <c r="H22" s="36"/>
      <c r="I22" s="37">
        <v>3.95</v>
      </c>
      <c r="J22" s="33">
        <f t="shared" si="1"/>
        <v>382</v>
      </c>
      <c r="K22" s="36"/>
      <c r="L22" s="37">
        <v>31</v>
      </c>
      <c r="M22" s="33">
        <f t="shared" si="2"/>
        <v>251</v>
      </c>
      <c r="N22" s="36"/>
      <c r="O22" s="41">
        <v>0.0026069444444444447</v>
      </c>
      <c r="P22" s="33">
        <f t="shared" si="5"/>
        <v>380</v>
      </c>
      <c r="Q22" s="38"/>
      <c r="R22" s="39">
        <f t="shared" si="4"/>
        <v>1365</v>
      </c>
      <c r="S22" s="40">
        <v>2</v>
      </c>
    </row>
    <row r="23" spans="1:19" ht="15.75">
      <c r="A23" s="25">
        <v>426</v>
      </c>
      <c r="B23" s="26" t="s">
        <v>306</v>
      </c>
      <c r="C23" s="26" t="s">
        <v>307</v>
      </c>
      <c r="D23" s="27" t="s">
        <v>141</v>
      </c>
      <c r="E23" s="26" t="s">
        <v>21</v>
      </c>
      <c r="F23" s="29">
        <v>7.85</v>
      </c>
      <c r="G23" s="33">
        <f t="shared" si="0"/>
        <v>373</v>
      </c>
      <c r="H23" s="36"/>
      <c r="I23" s="37">
        <v>3.95</v>
      </c>
      <c r="J23" s="33">
        <f t="shared" si="1"/>
        <v>382</v>
      </c>
      <c r="K23" s="36"/>
      <c r="L23" s="43">
        <v>27</v>
      </c>
      <c r="M23" s="33">
        <f t="shared" si="2"/>
        <v>217</v>
      </c>
      <c r="N23" s="44"/>
      <c r="O23" s="41">
        <v>0.0025789351851851854</v>
      </c>
      <c r="P23" s="33">
        <f t="shared" si="5"/>
        <v>388</v>
      </c>
      <c r="Q23" s="38"/>
      <c r="R23" s="39">
        <f t="shared" si="4"/>
        <v>1360</v>
      </c>
      <c r="S23" s="40">
        <v>3</v>
      </c>
    </row>
    <row r="24" spans="1:19" ht="15.75">
      <c r="A24" s="25">
        <v>262</v>
      </c>
      <c r="B24" s="26" t="s">
        <v>308</v>
      </c>
      <c r="C24" s="26" t="s">
        <v>309</v>
      </c>
      <c r="D24" s="27" t="s">
        <v>141</v>
      </c>
      <c r="E24" s="28" t="s">
        <v>310</v>
      </c>
      <c r="F24" s="29">
        <v>8.55</v>
      </c>
      <c r="G24" s="33">
        <f t="shared" si="0"/>
        <v>298</v>
      </c>
      <c r="H24" s="36"/>
      <c r="I24" s="37">
        <v>3.53</v>
      </c>
      <c r="J24" s="33">
        <f t="shared" si="1"/>
        <v>332</v>
      </c>
      <c r="K24" s="36"/>
      <c r="L24" s="37">
        <v>35.5</v>
      </c>
      <c r="M24" s="33">
        <f t="shared" si="2"/>
        <v>287</v>
      </c>
      <c r="N24" s="36"/>
      <c r="O24" s="41">
        <v>0.002757986111111111</v>
      </c>
      <c r="P24" s="33">
        <f t="shared" si="5"/>
        <v>339</v>
      </c>
      <c r="Q24" s="38"/>
      <c r="R24" s="39">
        <f t="shared" si="4"/>
        <v>1256</v>
      </c>
      <c r="S24" s="40">
        <v>4</v>
      </c>
    </row>
    <row r="25" spans="1:19" ht="15.75">
      <c r="A25" s="25">
        <v>238</v>
      </c>
      <c r="B25" s="26" t="s">
        <v>305</v>
      </c>
      <c r="C25" s="26" t="s">
        <v>311</v>
      </c>
      <c r="D25" s="27">
        <v>97</v>
      </c>
      <c r="E25" s="28" t="s">
        <v>72</v>
      </c>
      <c r="F25" s="29">
        <v>7.86</v>
      </c>
      <c r="G25" s="33">
        <f t="shared" si="0"/>
        <v>372</v>
      </c>
      <c r="H25" s="36"/>
      <c r="I25" s="37">
        <v>3.65</v>
      </c>
      <c r="J25" s="33">
        <f t="shared" si="1"/>
        <v>347</v>
      </c>
      <c r="K25" s="36"/>
      <c r="L25" s="37">
        <v>25.5</v>
      </c>
      <c r="M25" s="33">
        <f t="shared" si="2"/>
        <v>204</v>
      </c>
      <c r="N25" s="36"/>
      <c r="O25" s="41">
        <v>0.0028541666666666667</v>
      </c>
      <c r="P25" s="33">
        <f t="shared" si="5"/>
        <v>316</v>
      </c>
      <c r="Q25" s="38"/>
      <c r="R25" s="39">
        <f t="shared" si="4"/>
        <v>1239</v>
      </c>
      <c r="S25" s="40">
        <v>5</v>
      </c>
    </row>
    <row r="26" spans="1:19" ht="15.75">
      <c r="A26" s="89">
        <v>460</v>
      </c>
      <c r="B26" s="91" t="s">
        <v>192</v>
      </c>
      <c r="C26" s="91" t="s">
        <v>312</v>
      </c>
      <c r="D26" s="92" t="s">
        <v>141</v>
      </c>
      <c r="E26" s="91" t="s">
        <v>21</v>
      </c>
      <c r="F26" s="29">
        <v>9.12</v>
      </c>
      <c r="G26" s="33">
        <f t="shared" si="0"/>
        <v>245</v>
      </c>
      <c r="H26" s="36"/>
      <c r="I26" s="37">
        <v>3.91</v>
      </c>
      <c r="J26" s="33">
        <f t="shared" si="1"/>
        <v>377</v>
      </c>
      <c r="K26" s="36"/>
      <c r="L26" s="37">
        <v>32</v>
      </c>
      <c r="M26" s="33">
        <f t="shared" si="2"/>
        <v>259</v>
      </c>
      <c r="N26" s="36"/>
      <c r="O26" s="41">
        <v>0.002870949074074074</v>
      </c>
      <c r="P26" s="33">
        <f t="shared" si="5"/>
        <v>312</v>
      </c>
      <c r="Q26" s="38"/>
      <c r="R26" s="39">
        <f t="shared" si="4"/>
        <v>1193</v>
      </c>
      <c r="S26" s="40">
        <v>6</v>
      </c>
    </row>
    <row r="27" spans="1:19" ht="15.75">
      <c r="A27" s="25">
        <v>244</v>
      </c>
      <c r="B27" s="26" t="s">
        <v>300</v>
      </c>
      <c r="C27" s="26" t="s">
        <v>313</v>
      </c>
      <c r="D27" s="27">
        <v>97</v>
      </c>
      <c r="E27" s="28" t="s">
        <v>72</v>
      </c>
      <c r="F27" s="29">
        <v>9.18</v>
      </c>
      <c r="G27" s="33">
        <f t="shared" si="0"/>
        <v>240</v>
      </c>
      <c r="H27" s="36"/>
      <c r="I27" s="37">
        <v>3.28</v>
      </c>
      <c r="J27" s="33">
        <f t="shared" si="1"/>
        <v>301</v>
      </c>
      <c r="K27" s="36"/>
      <c r="L27" s="37">
        <v>32.5</v>
      </c>
      <c r="M27" s="33">
        <f t="shared" si="2"/>
        <v>263</v>
      </c>
      <c r="N27" s="36"/>
      <c r="O27" s="41">
        <v>0.002902199074074074</v>
      </c>
      <c r="P27" s="33">
        <f t="shared" si="5"/>
        <v>305</v>
      </c>
      <c r="Q27" s="38"/>
      <c r="R27" s="39">
        <f t="shared" si="4"/>
        <v>1109</v>
      </c>
      <c r="S27" s="40">
        <v>7</v>
      </c>
    </row>
    <row r="28" spans="1:19" ht="15.75">
      <c r="A28" s="25">
        <v>372</v>
      </c>
      <c r="B28" s="26" t="s">
        <v>314</v>
      </c>
      <c r="C28" s="26" t="s">
        <v>315</v>
      </c>
      <c r="D28" s="27" t="s">
        <v>141</v>
      </c>
      <c r="E28" s="28" t="s">
        <v>84</v>
      </c>
      <c r="F28" s="29">
        <v>8.72</v>
      </c>
      <c r="G28" s="33">
        <f t="shared" si="0"/>
        <v>281</v>
      </c>
      <c r="H28" s="36"/>
      <c r="I28" s="37">
        <v>3.46</v>
      </c>
      <c r="J28" s="33">
        <f t="shared" si="1"/>
        <v>324</v>
      </c>
      <c r="K28" s="36"/>
      <c r="L28" s="37">
        <v>19</v>
      </c>
      <c r="M28" s="33">
        <f t="shared" si="2"/>
        <v>141</v>
      </c>
      <c r="N28" s="36"/>
      <c r="O28" s="41">
        <v>0.002965277777777777</v>
      </c>
      <c r="P28" s="33">
        <f t="shared" si="5"/>
        <v>290</v>
      </c>
      <c r="Q28" s="38"/>
      <c r="R28" s="39">
        <f t="shared" si="4"/>
        <v>1036</v>
      </c>
      <c r="S28" s="40">
        <v>8</v>
      </c>
    </row>
    <row r="29" spans="1:19" ht="15.75">
      <c r="A29" s="25">
        <v>292</v>
      </c>
      <c r="B29" s="26" t="s">
        <v>316</v>
      </c>
      <c r="C29" s="26" t="s">
        <v>317</v>
      </c>
      <c r="D29" s="27" t="s">
        <v>141</v>
      </c>
      <c r="E29" s="28" t="s">
        <v>33</v>
      </c>
      <c r="F29" s="29">
        <v>8.3</v>
      </c>
      <c r="G29" s="33">
        <f t="shared" si="0"/>
        <v>323</v>
      </c>
      <c r="H29" s="36"/>
      <c r="I29" s="37">
        <v>3.76</v>
      </c>
      <c r="J29" s="33">
        <f t="shared" si="1"/>
        <v>360</v>
      </c>
      <c r="K29" s="36"/>
      <c r="L29" s="37">
        <v>31</v>
      </c>
      <c r="M29" s="33">
        <f t="shared" si="2"/>
        <v>251</v>
      </c>
      <c r="N29" s="36"/>
      <c r="O29" s="41"/>
      <c r="P29" s="33" t="str">
        <f t="shared" si="5"/>
        <v> </v>
      </c>
      <c r="Q29" s="38"/>
      <c r="R29" s="39">
        <f t="shared" si="4"/>
        <v>934</v>
      </c>
      <c r="S29" s="40">
        <v>9</v>
      </c>
    </row>
    <row r="30" spans="1:19" ht="15.75">
      <c r="A30" s="25">
        <v>424</v>
      </c>
      <c r="B30" s="26" t="s">
        <v>190</v>
      </c>
      <c r="C30" s="26" t="s">
        <v>318</v>
      </c>
      <c r="D30" s="27" t="s">
        <v>141</v>
      </c>
      <c r="E30" s="26" t="s">
        <v>21</v>
      </c>
      <c r="F30" s="29">
        <v>8.91</v>
      </c>
      <c r="G30" s="33">
        <f t="shared" si="0"/>
        <v>264</v>
      </c>
      <c r="H30" s="36"/>
      <c r="I30" s="37">
        <v>3.41</v>
      </c>
      <c r="J30" s="33">
        <f t="shared" si="1"/>
        <v>317</v>
      </c>
      <c r="K30" s="36"/>
      <c r="L30" s="37">
        <v>29.5</v>
      </c>
      <c r="M30" s="33">
        <f t="shared" si="2"/>
        <v>239</v>
      </c>
      <c r="N30" s="36"/>
      <c r="O30" s="41"/>
      <c r="P30" s="33" t="str">
        <f t="shared" si="5"/>
        <v> </v>
      </c>
      <c r="Q30" s="38"/>
      <c r="R30" s="39">
        <f t="shared" si="4"/>
        <v>820</v>
      </c>
      <c r="S30" s="40">
        <v>10</v>
      </c>
    </row>
    <row r="31" spans="1:19" ht="15.75">
      <c r="A31" s="45">
        <v>427</v>
      </c>
      <c r="B31" s="46" t="s">
        <v>319</v>
      </c>
      <c r="C31" s="46" t="s">
        <v>294</v>
      </c>
      <c r="D31" s="47" t="s">
        <v>141</v>
      </c>
      <c r="E31" s="46" t="s">
        <v>21</v>
      </c>
      <c r="F31" s="18">
        <v>8.95</v>
      </c>
      <c r="G31" s="48">
        <f t="shared" si="0"/>
        <v>260</v>
      </c>
      <c r="H31" s="20"/>
      <c r="I31" s="21">
        <v>3</v>
      </c>
      <c r="J31" s="48">
        <f t="shared" si="1"/>
        <v>265</v>
      </c>
      <c r="K31" s="20"/>
      <c r="L31" s="21">
        <v>16</v>
      </c>
      <c r="M31" s="48">
        <f t="shared" si="2"/>
        <v>109</v>
      </c>
      <c r="N31" s="20"/>
      <c r="O31" s="22"/>
      <c r="P31" s="48" t="str">
        <f t="shared" si="5"/>
        <v> </v>
      </c>
      <c r="Q31" s="49"/>
      <c r="R31" s="50">
        <f t="shared" si="4"/>
        <v>634</v>
      </c>
      <c r="S31" s="24">
        <v>11</v>
      </c>
    </row>
    <row r="32" spans="6:19" ht="12.75">
      <c r="F32" s="51"/>
      <c r="G32" s="8"/>
      <c r="H32" s="8"/>
      <c r="I32" s="51"/>
      <c r="J32" s="52"/>
      <c r="K32" s="52"/>
      <c r="L32" s="51"/>
      <c r="M32" s="8"/>
      <c r="N32" s="8"/>
      <c r="O32" s="53"/>
      <c r="P32" s="52"/>
      <c r="Q32" s="52"/>
      <c r="R32" s="52"/>
      <c r="S32" s="52"/>
    </row>
    <row r="33" spans="6:19" ht="12.75">
      <c r="F33" s="51"/>
      <c r="G33" s="8"/>
      <c r="H33" s="8"/>
      <c r="I33" s="51"/>
      <c r="J33" s="8"/>
      <c r="K33" s="8"/>
      <c r="L33" s="51"/>
      <c r="M33" s="8"/>
      <c r="N33" s="8"/>
      <c r="O33" s="53"/>
      <c r="P33" s="52"/>
      <c r="Q33" s="52"/>
      <c r="R33" s="52"/>
      <c r="S33" s="52"/>
    </row>
    <row r="34" spans="6:19" ht="12.75">
      <c r="F34" s="51"/>
      <c r="G34" s="8"/>
      <c r="H34" s="8"/>
      <c r="I34" s="51"/>
      <c r="J34" s="8"/>
      <c r="K34" s="8"/>
      <c r="L34" s="51"/>
      <c r="M34" s="8"/>
      <c r="N34" s="8"/>
      <c r="O34" s="53"/>
      <c r="P34" s="52"/>
      <c r="Q34" s="52"/>
      <c r="R34" s="52"/>
      <c r="S34" s="52"/>
    </row>
    <row r="35" spans="16:19" ht="12.75">
      <c r="P35" s="54"/>
      <c r="Q35" s="54"/>
      <c r="R35" s="54"/>
      <c r="S35" s="54"/>
    </row>
    <row r="36" spans="16:19" ht="12.75">
      <c r="P36" s="54"/>
      <c r="Q36" s="54"/>
      <c r="R36" s="54"/>
      <c r="S36" s="54"/>
    </row>
    <row r="37" spans="16:19" ht="12.75">
      <c r="P37" s="54"/>
      <c r="Q37" s="54"/>
      <c r="R37" s="54"/>
      <c r="S37" s="54"/>
    </row>
    <row r="38" spans="16:19" ht="12.75">
      <c r="P38" s="54"/>
      <c r="Q38" s="54"/>
      <c r="R38" s="54"/>
      <c r="S38" s="54"/>
    </row>
    <row r="39" spans="16:19" ht="12.75">
      <c r="P39" s="54"/>
      <c r="Q39" s="54"/>
      <c r="R39" s="54"/>
      <c r="S39" s="54"/>
    </row>
    <row r="40" spans="16:19" ht="12.75">
      <c r="P40" s="54"/>
      <c r="Q40" s="54"/>
      <c r="R40" s="54"/>
      <c r="S40" s="54"/>
    </row>
    <row r="41" spans="16:19" ht="12.75">
      <c r="P41" s="54"/>
      <c r="Q41" s="54"/>
      <c r="R41" s="54"/>
      <c r="S41" s="54"/>
    </row>
    <row r="42" spans="16:19" ht="12.75">
      <c r="P42" s="54"/>
      <c r="Q42" s="54"/>
      <c r="R42" s="54"/>
      <c r="S42" s="54"/>
    </row>
    <row r="43" spans="16:19" ht="12.75">
      <c r="P43" s="54"/>
      <c r="Q43" s="54"/>
      <c r="R43" s="54"/>
      <c r="S43" s="54"/>
    </row>
    <row r="44" spans="16:19" ht="12.75">
      <c r="P44" s="54"/>
      <c r="Q44" s="54"/>
      <c r="R44" s="54"/>
      <c r="S44" s="54"/>
    </row>
    <row r="45" spans="16:19" ht="12.75">
      <c r="P45" s="54"/>
      <c r="Q45" s="54"/>
      <c r="R45" s="54"/>
      <c r="S45" s="54"/>
    </row>
    <row r="46" spans="16:19" ht="12.75">
      <c r="P46" s="54"/>
      <c r="Q46" s="54"/>
      <c r="R46" s="54"/>
      <c r="S46" s="54"/>
    </row>
    <row r="47" spans="16:19" ht="12.75">
      <c r="P47" s="54"/>
      <c r="Q47" s="54"/>
      <c r="R47" s="54"/>
      <c r="S47" s="54"/>
    </row>
    <row r="48" spans="16:19" ht="12.75">
      <c r="P48" s="54"/>
      <c r="Q48" s="54"/>
      <c r="R48" s="54"/>
      <c r="S48" s="54"/>
    </row>
    <row r="49" spans="16:19" ht="12.75">
      <c r="P49" s="54"/>
      <c r="Q49" s="54"/>
      <c r="R49" s="54"/>
      <c r="S49" s="54"/>
    </row>
    <row r="50" spans="16:19" ht="12.75">
      <c r="P50" s="54"/>
      <c r="Q50" s="54"/>
      <c r="R50" s="54"/>
      <c r="S50" s="54"/>
    </row>
    <row r="51" spans="16:19" ht="12.75">
      <c r="P51" s="54"/>
      <c r="Q51" s="54"/>
      <c r="R51" s="54"/>
      <c r="S51" s="54"/>
    </row>
    <row r="52" spans="16:19" ht="12.75">
      <c r="P52" s="54"/>
      <c r="Q52" s="54"/>
      <c r="R52" s="54"/>
      <c r="S52" s="54"/>
    </row>
    <row r="53" spans="16:19" ht="12.75">
      <c r="P53" s="54"/>
      <c r="Q53" s="54"/>
      <c r="R53" s="54"/>
      <c r="S53" s="54"/>
    </row>
    <row r="54" spans="16:19" ht="12.75">
      <c r="P54" s="54"/>
      <c r="Q54" s="54"/>
      <c r="R54" s="54"/>
      <c r="S54" s="54"/>
    </row>
    <row r="55" spans="16:19" ht="12.75">
      <c r="P55" s="54"/>
      <c r="Q55" s="54"/>
      <c r="R55" s="54"/>
      <c r="S55" s="54"/>
    </row>
    <row r="56" spans="16:19" ht="12.75">
      <c r="P56" s="54"/>
      <c r="Q56" s="54"/>
      <c r="R56" s="54"/>
      <c r="S56" s="54"/>
    </row>
    <row r="57" spans="16:19" ht="12.75">
      <c r="P57" s="54"/>
      <c r="Q57" s="54"/>
      <c r="R57" s="54"/>
      <c r="S57" s="54"/>
    </row>
    <row r="58" spans="16:19" ht="12.75">
      <c r="P58" s="54"/>
      <c r="Q58" s="54"/>
      <c r="R58" s="54"/>
      <c r="S58" s="54"/>
    </row>
    <row r="59" spans="16:19" ht="12.75">
      <c r="P59" s="54"/>
      <c r="Q59" s="54"/>
      <c r="R59" s="54"/>
      <c r="S59" s="54"/>
    </row>
    <row r="60" spans="16:19" ht="12.75">
      <c r="P60" s="54"/>
      <c r="Q60" s="54"/>
      <c r="R60" s="54"/>
      <c r="S60" s="54"/>
    </row>
    <row r="61" spans="16:19" ht="12.75">
      <c r="P61" s="54"/>
      <c r="Q61" s="54"/>
      <c r="R61" s="54"/>
      <c r="S61" s="54"/>
    </row>
    <row r="62" spans="16:19" ht="12.75">
      <c r="P62" s="54"/>
      <c r="Q62" s="54"/>
      <c r="R62" s="54"/>
      <c r="S62" s="54"/>
    </row>
  </sheetData>
  <mergeCells count="11">
    <mergeCell ref="A3:A4"/>
    <mergeCell ref="L1:N1"/>
    <mergeCell ref="F3:H3"/>
    <mergeCell ref="I3:K3"/>
    <mergeCell ref="R3:S3"/>
    <mergeCell ref="L3:N3"/>
    <mergeCell ref="O3:Q3"/>
    <mergeCell ref="B3:B4"/>
    <mergeCell ref="C3:C4"/>
    <mergeCell ref="D3:D4"/>
    <mergeCell ref="E3:E4"/>
  </mergeCells>
  <printOptions horizontalCentered="1"/>
  <pageMargins left="0.7874015748031497" right="0.7874015748031497" top="0.984251968503937" bottom="0.7874015748031497" header="0.5118110236220472" footer="0.5118110236220472"/>
  <pageSetup horizontalDpi="150" verticalDpi="15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57"/>
  <sheetViews>
    <sheetView workbookViewId="0" topLeftCell="A1">
      <selection activeCell="V1" sqref="V1"/>
    </sheetView>
  </sheetViews>
  <sheetFormatPr defaultColWidth="12" defaultRowHeight="12.75"/>
  <cols>
    <col min="1" max="1" width="5.16015625" style="8" customWidth="1"/>
    <col min="2" max="2" width="13.5" style="0" customWidth="1"/>
    <col min="3" max="3" width="13.33203125" style="0" customWidth="1"/>
    <col min="4" max="4" width="3.83203125" style="0" customWidth="1"/>
    <col min="5" max="5" width="16.83203125" style="0" customWidth="1"/>
    <col min="6" max="6" width="7.33203125" style="9" customWidth="1"/>
    <col min="7" max="7" width="5.83203125" style="0" customWidth="1"/>
    <col min="8" max="8" width="2.83203125" style="0" customWidth="1"/>
    <col min="9" max="9" width="7.33203125" style="9" customWidth="1"/>
    <col min="10" max="10" width="5.83203125" style="0" customWidth="1"/>
    <col min="11" max="11" width="2.83203125" style="0" customWidth="1"/>
    <col min="12" max="12" width="7.33203125" style="9" customWidth="1"/>
    <col min="13" max="13" width="5.83203125" style="0" customWidth="1"/>
    <col min="14" max="14" width="2.83203125" style="0" customWidth="1"/>
    <col min="15" max="15" width="7.33203125" style="9" customWidth="1"/>
    <col min="16" max="16" width="5.83203125" style="0" customWidth="1"/>
    <col min="17" max="17" width="2.83203125" style="0" customWidth="1"/>
    <col min="18" max="18" width="10.83203125" style="10" customWidth="1"/>
    <col min="19" max="19" width="5.83203125" style="0" customWidth="1"/>
    <col min="20" max="20" width="2.83203125" style="0" customWidth="1"/>
    <col min="21" max="21" width="8" style="0" customWidth="1"/>
    <col min="22" max="22" width="7.16015625" style="0" customWidth="1"/>
    <col min="23" max="24" width="1.83203125" style="0" customWidth="1"/>
    <col min="25" max="32" width="6.83203125" style="0" customWidth="1"/>
  </cols>
  <sheetData>
    <row r="1" spans="1:22" s="3" customFormat="1" ht="18.75" customHeight="1">
      <c r="A1" s="1"/>
      <c r="B1" s="2" t="s">
        <v>0</v>
      </c>
      <c r="F1" s="4"/>
      <c r="I1" s="4"/>
      <c r="L1" s="4"/>
      <c r="M1" s="5"/>
      <c r="O1" s="84">
        <v>39200</v>
      </c>
      <c r="P1" s="84"/>
      <c r="Q1" s="84"/>
      <c r="R1" s="6"/>
      <c r="V1" s="7" t="s">
        <v>321</v>
      </c>
    </row>
    <row r="2" ht="12.75" customHeight="1"/>
    <row r="3" spans="1:22" ht="15.75">
      <c r="A3" s="82" t="s">
        <v>1</v>
      </c>
      <c r="B3" s="78" t="s">
        <v>2</v>
      </c>
      <c r="C3" s="78" t="s">
        <v>3</v>
      </c>
      <c r="D3" s="80" t="s">
        <v>4</v>
      </c>
      <c r="E3" s="78" t="s">
        <v>5</v>
      </c>
      <c r="F3" s="76" t="s">
        <v>161</v>
      </c>
      <c r="G3" s="76"/>
      <c r="H3" s="77"/>
      <c r="I3" s="76" t="s">
        <v>162</v>
      </c>
      <c r="J3" s="76"/>
      <c r="K3" s="77"/>
      <c r="L3" s="75" t="s">
        <v>7</v>
      </c>
      <c r="M3" s="76"/>
      <c r="N3" s="77"/>
      <c r="O3" s="75" t="s">
        <v>322</v>
      </c>
      <c r="P3" s="76"/>
      <c r="Q3" s="77"/>
      <c r="R3" s="75" t="s">
        <v>241</v>
      </c>
      <c r="S3" s="76"/>
      <c r="T3" s="77"/>
      <c r="U3" s="73" t="s">
        <v>10</v>
      </c>
      <c r="V3" s="74"/>
    </row>
    <row r="4" spans="1:22" s="8" customFormat="1" ht="15.75">
      <c r="A4" s="83"/>
      <c r="B4" s="79"/>
      <c r="C4" s="79"/>
      <c r="D4" s="81"/>
      <c r="E4" s="79"/>
      <c r="F4" s="18" t="s">
        <v>11</v>
      </c>
      <c r="G4" s="19" t="s">
        <v>12</v>
      </c>
      <c r="H4" s="20"/>
      <c r="I4" s="18" t="s">
        <v>11</v>
      </c>
      <c r="J4" s="19" t="s">
        <v>12</v>
      </c>
      <c r="K4" s="20"/>
      <c r="L4" s="21" t="s">
        <v>13</v>
      </c>
      <c r="M4" s="19" t="s">
        <v>12</v>
      </c>
      <c r="N4" s="20"/>
      <c r="O4" s="21" t="s">
        <v>13</v>
      </c>
      <c r="P4" s="19" t="s">
        <v>12</v>
      </c>
      <c r="Q4" s="20"/>
      <c r="R4" s="22" t="s">
        <v>11</v>
      </c>
      <c r="S4" s="19" t="s">
        <v>12</v>
      </c>
      <c r="T4" s="20"/>
      <c r="U4" s="23" t="s">
        <v>12</v>
      </c>
      <c r="V4" s="24" t="s">
        <v>14</v>
      </c>
    </row>
    <row r="5" spans="1:22" ht="15.75">
      <c r="A5" s="93"/>
      <c r="B5" s="94"/>
      <c r="C5" s="94"/>
      <c r="D5" s="95"/>
      <c r="E5" s="96"/>
      <c r="F5" s="97"/>
      <c r="G5" s="30"/>
      <c r="H5" s="98"/>
      <c r="I5" s="97"/>
      <c r="J5" s="30"/>
      <c r="K5" s="98"/>
      <c r="L5" s="99"/>
      <c r="M5" s="30"/>
      <c r="N5" s="98"/>
      <c r="O5" s="99"/>
      <c r="P5" s="30"/>
      <c r="Q5" s="98"/>
      <c r="R5" s="100"/>
      <c r="S5" s="30"/>
      <c r="T5" s="101"/>
      <c r="U5" s="102"/>
      <c r="V5" s="17"/>
    </row>
    <row r="6" spans="1:22" ht="15.75">
      <c r="A6" s="89">
        <v>281</v>
      </c>
      <c r="B6" s="91" t="s">
        <v>323</v>
      </c>
      <c r="C6" s="91" t="s">
        <v>324</v>
      </c>
      <c r="D6" s="92" t="s">
        <v>178</v>
      </c>
      <c r="E6" s="103" t="s">
        <v>33</v>
      </c>
      <c r="F6" s="97">
        <v>10.7</v>
      </c>
      <c r="G6" s="33">
        <f aca="true" t="shared" si="0" ref="G6:G26">IF(F6&gt;0,ROUNDDOWN(((75/F6)-4.1)/0.00664,0)," ")</f>
        <v>438</v>
      </c>
      <c r="H6" s="104"/>
      <c r="I6" s="97">
        <v>10.33</v>
      </c>
      <c r="J6" s="33">
        <f aca="true" t="shared" si="1" ref="J6:J26">IF(I6&gt;0,ROUNDDOWN(((60/I6)-3.04)/0.0056,0)," ")</f>
        <v>494</v>
      </c>
      <c r="K6" s="104"/>
      <c r="L6" s="105">
        <v>4.65</v>
      </c>
      <c r="M6" s="33">
        <f aca="true" t="shared" si="2" ref="M6:M26">IF(L6&gt;0,ROUNDDOWN((SQRT(L6)-1.15028)/0.00219,0)," ")</f>
        <v>459</v>
      </c>
      <c r="N6" s="104"/>
      <c r="O6" s="105">
        <v>41</v>
      </c>
      <c r="P6" s="33">
        <f aca="true" t="shared" si="3" ref="P6:P26">IF(O6&gt;0,ROUNDDOWN((SQRT(O6)-1.936)/0.0124,0)," ")</f>
        <v>360</v>
      </c>
      <c r="Q6" s="104"/>
      <c r="R6" s="106">
        <v>0.0024216435185185183</v>
      </c>
      <c r="S6" s="33">
        <f aca="true" t="shared" si="4" ref="S6:S26">IF(R6&gt;0,ROUNDDOWN(((1000/(R6*86400))-2.158)/0.006,0)," ")</f>
        <v>436</v>
      </c>
      <c r="T6" s="107"/>
      <c r="U6" s="108">
        <f aca="true" t="shared" si="5" ref="U6:U12">SUM(G6,J6,M6,P6,S6)</f>
        <v>2187</v>
      </c>
      <c r="V6" s="40">
        <v>1</v>
      </c>
    </row>
    <row r="7" spans="1:22" ht="15.75">
      <c r="A7" s="89">
        <v>227</v>
      </c>
      <c r="B7" s="91" t="s">
        <v>325</v>
      </c>
      <c r="C7" s="91" t="s">
        <v>326</v>
      </c>
      <c r="D7" s="92" t="s">
        <v>178</v>
      </c>
      <c r="E7" s="103" t="s">
        <v>93</v>
      </c>
      <c r="F7" s="97">
        <v>11.24</v>
      </c>
      <c r="G7" s="33">
        <f t="shared" si="0"/>
        <v>387</v>
      </c>
      <c r="H7" s="104"/>
      <c r="I7" s="97">
        <v>11.39</v>
      </c>
      <c r="J7" s="33">
        <f t="shared" si="1"/>
        <v>397</v>
      </c>
      <c r="K7" s="104"/>
      <c r="L7" s="105">
        <v>4.6</v>
      </c>
      <c r="M7" s="33">
        <f t="shared" si="2"/>
        <v>454</v>
      </c>
      <c r="N7" s="104"/>
      <c r="O7" s="105">
        <v>38</v>
      </c>
      <c r="P7" s="33">
        <f t="shared" si="3"/>
        <v>341</v>
      </c>
      <c r="Q7" s="104"/>
      <c r="R7" s="106">
        <v>0.002421875</v>
      </c>
      <c r="S7" s="33">
        <f t="shared" si="4"/>
        <v>436</v>
      </c>
      <c r="T7" s="107"/>
      <c r="U7" s="108">
        <f t="shared" si="5"/>
        <v>2015</v>
      </c>
      <c r="V7" s="40">
        <v>2</v>
      </c>
    </row>
    <row r="8" spans="1:22" ht="15.75">
      <c r="A8" s="89">
        <v>375</v>
      </c>
      <c r="B8" s="91" t="s">
        <v>235</v>
      </c>
      <c r="C8" s="91" t="s">
        <v>327</v>
      </c>
      <c r="D8" s="92" t="s">
        <v>178</v>
      </c>
      <c r="E8" s="103" t="s">
        <v>84</v>
      </c>
      <c r="F8" s="97">
        <v>10.64</v>
      </c>
      <c r="G8" s="33">
        <f t="shared" si="0"/>
        <v>444</v>
      </c>
      <c r="H8" s="104"/>
      <c r="I8" s="97">
        <v>11.34</v>
      </c>
      <c r="J8" s="33">
        <f t="shared" si="1"/>
        <v>401</v>
      </c>
      <c r="K8" s="104"/>
      <c r="L8" s="105">
        <v>4.61</v>
      </c>
      <c r="M8" s="33">
        <f t="shared" si="2"/>
        <v>455</v>
      </c>
      <c r="N8" s="104"/>
      <c r="O8" s="105">
        <v>31.5</v>
      </c>
      <c r="P8" s="33">
        <f t="shared" si="3"/>
        <v>296</v>
      </c>
      <c r="Q8" s="104"/>
      <c r="R8" s="106">
        <v>0.002553587962962963</v>
      </c>
      <c r="S8" s="33">
        <f t="shared" si="4"/>
        <v>395</v>
      </c>
      <c r="T8" s="107"/>
      <c r="U8" s="108">
        <f t="shared" si="5"/>
        <v>1991</v>
      </c>
      <c r="V8" s="40">
        <v>3</v>
      </c>
    </row>
    <row r="9" spans="1:22" ht="15.75">
      <c r="A9" s="89">
        <v>370</v>
      </c>
      <c r="B9" s="91" t="s">
        <v>328</v>
      </c>
      <c r="C9" s="91" t="s">
        <v>269</v>
      </c>
      <c r="D9" s="92" t="s">
        <v>178</v>
      </c>
      <c r="E9" s="103" t="s">
        <v>84</v>
      </c>
      <c r="F9" s="97">
        <v>10.98</v>
      </c>
      <c r="G9" s="33">
        <f t="shared" si="0"/>
        <v>411</v>
      </c>
      <c r="H9" s="104"/>
      <c r="I9" s="97">
        <v>11.68</v>
      </c>
      <c r="J9" s="33">
        <f t="shared" si="1"/>
        <v>374</v>
      </c>
      <c r="K9" s="104"/>
      <c r="L9" s="105">
        <v>4.27</v>
      </c>
      <c r="M9" s="33">
        <f t="shared" si="2"/>
        <v>418</v>
      </c>
      <c r="N9" s="104"/>
      <c r="O9" s="105">
        <v>42</v>
      </c>
      <c r="P9" s="33">
        <f t="shared" si="3"/>
        <v>366</v>
      </c>
      <c r="Q9" s="104"/>
      <c r="R9" s="106">
        <v>0.002553587962962963</v>
      </c>
      <c r="S9" s="33">
        <f t="shared" si="4"/>
        <v>395</v>
      </c>
      <c r="T9" s="107"/>
      <c r="U9" s="108">
        <f t="shared" si="5"/>
        <v>1964</v>
      </c>
      <c r="V9" s="40">
        <v>4</v>
      </c>
    </row>
    <row r="10" spans="1:22" ht="15.75">
      <c r="A10" s="89">
        <v>332</v>
      </c>
      <c r="B10" s="91" t="s">
        <v>210</v>
      </c>
      <c r="C10" s="91" t="s">
        <v>258</v>
      </c>
      <c r="D10" s="92" t="s">
        <v>178</v>
      </c>
      <c r="E10" s="91" t="s">
        <v>329</v>
      </c>
      <c r="F10" s="97">
        <v>11.78</v>
      </c>
      <c r="G10" s="33">
        <f t="shared" si="0"/>
        <v>341</v>
      </c>
      <c r="H10" s="104"/>
      <c r="I10" s="97">
        <v>12.21</v>
      </c>
      <c r="J10" s="33">
        <f t="shared" si="1"/>
        <v>334</v>
      </c>
      <c r="K10" s="104"/>
      <c r="L10" s="105">
        <v>3.95</v>
      </c>
      <c r="M10" s="33">
        <f t="shared" si="2"/>
        <v>382</v>
      </c>
      <c r="N10" s="104"/>
      <c r="O10" s="105">
        <v>33.5</v>
      </c>
      <c r="P10" s="33">
        <f t="shared" si="3"/>
        <v>310</v>
      </c>
      <c r="Q10" s="104"/>
      <c r="R10" s="106">
        <v>0.0025931712962962965</v>
      </c>
      <c r="S10" s="33">
        <f t="shared" si="4"/>
        <v>384</v>
      </c>
      <c r="T10" s="107"/>
      <c r="U10" s="108">
        <f t="shared" si="5"/>
        <v>1751</v>
      </c>
      <c r="V10" s="40">
        <v>5</v>
      </c>
    </row>
    <row r="11" spans="1:22" ht="15.75">
      <c r="A11" s="89">
        <v>457</v>
      </c>
      <c r="B11" s="90" t="s">
        <v>330</v>
      </c>
      <c r="C11" s="91" t="s">
        <v>331</v>
      </c>
      <c r="D11" s="92" t="s">
        <v>178</v>
      </c>
      <c r="E11" s="91" t="s">
        <v>116</v>
      </c>
      <c r="F11" s="97">
        <v>11.5</v>
      </c>
      <c r="G11" s="33">
        <f t="shared" si="0"/>
        <v>364</v>
      </c>
      <c r="H11" s="104"/>
      <c r="I11" s="97">
        <v>12.72</v>
      </c>
      <c r="J11" s="33">
        <f t="shared" si="1"/>
        <v>299</v>
      </c>
      <c r="K11" s="104"/>
      <c r="L11" s="105">
        <v>3.95</v>
      </c>
      <c r="M11" s="33">
        <f t="shared" si="2"/>
        <v>382</v>
      </c>
      <c r="N11" s="104"/>
      <c r="O11" s="105">
        <v>35</v>
      </c>
      <c r="P11" s="33">
        <f t="shared" si="3"/>
        <v>320</v>
      </c>
      <c r="Q11" s="104"/>
      <c r="R11" s="106">
        <v>0.003054398148148148</v>
      </c>
      <c r="S11" s="33">
        <f t="shared" si="4"/>
        <v>271</v>
      </c>
      <c r="T11" s="107"/>
      <c r="U11" s="108">
        <f t="shared" si="5"/>
        <v>1636</v>
      </c>
      <c r="V11" s="40">
        <v>6</v>
      </c>
    </row>
    <row r="12" spans="1:22" s="8" customFormat="1" ht="15.75">
      <c r="A12" s="89">
        <v>369</v>
      </c>
      <c r="B12" s="90" t="s">
        <v>328</v>
      </c>
      <c r="C12" s="91" t="s">
        <v>331</v>
      </c>
      <c r="D12" s="92" t="s">
        <v>178</v>
      </c>
      <c r="E12" s="103" t="s">
        <v>84</v>
      </c>
      <c r="F12" s="97"/>
      <c r="G12" s="33" t="str">
        <f t="shared" si="0"/>
        <v> </v>
      </c>
      <c r="H12" s="104"/>
      <c r="I12" s="97">
        <v>12.55</v>
      </c>
      <c r="J12" s="33">
        <f t="shared" si="1"/>
        <v>310</v>
      </c>
      <c r="K12" s="104"/>
      <c r="L12" s="105">
        <v>4.06</v>
      </c>
      <c r="M12" s="33">
        <f t="shared" si="2"/>
        <v>394</v>
      </c>
      <c r="N12" s="104"/>
      <c r="O12" s="105"/>
      <c r="P12" s="33" t="str">
        <f t="shared" si="3"/>
        <v> </v>
      </c>
      <c r="Q12" s="104"/>
      <c r="R12" s="106"/>
      <c r="S12" s="33" t="str">
        <f t="shared" si="4"/>
        <v> </v>
      </c>
      <c r="T12" s="107"/>
      <c r="U12" s="108">
        <f t="shared" si="5"/>
        <v>704</v>
      </c>
      <c r="V12" s="40">
        <v>7</v>
      </c>
    </row>
    <row r="13" spans="1:22" ht="15.75">
      <c r="A13" s="25"/>
      <c r="B13" s="42"/>
      <c r="C13" s="26"/>
      <c r="D13" s="27"/>
      <c r="E13" s="26"/>
      <c r="F13" s="29"/>
      <c r="G13" s="33" t="str">
        <f t="shared" si="0"/>
        <v> </v>
      </c>
      <c r="H13" s="36"/>
      <c r="I13" s="29"/>
      <c r="J13" s="33" t="str">
        <f t="shared" si="1"/>
        <v> </v>
      </c>
      <c r="K13" s="36"/>
      <c r="L13" s="37"/>
      <c r="M13" s="33" t="str">
        <f t="shared" si="2"/>
        <v> </v>
      </c>
      <c r="N13" s="36"/>
      <c r="O13" s="43"/>
      <c r="P13" s="33" t="str">
        <f t="shared" si="3"/>
        <v> </v>
      </c>
      <c r="Q13" s="44"/>
      <c r="R13" s="41"/>
      <c r="S13" s="33" t="str">
        <f t="shared" si="4"/>
        <v> </v>
      </c>
      <c r="T13" s="38"/>
      <c r="U13" s="39"/>
      <c r="V13" s="40"/>
    </row>
    <row r="14" spans="1:22" s="8" customFormat="1" ht="15.75">
      <c r="A14" s="89">
        <v>456</v>
      </c>
      <c r="B14" s="91" t="s">
        <v>332</v>
      </c>
      <c r="C14" s="91" t="s">
        <v>333</v>
      </c>
      <c r="D14" s="92" t="s">
        <v>164</v>
      </c>
      <c r="E14" s="91" t="s">
        <v>116</v>
      </c>
      <c r="F14" s="29">
        <v>11.16</v>
      </c>
      <c r="G14" s="33">
        <f t="shared" si="0"/>
        <v>394</v>
      </c>
      <c r="H14" s="36"/>
      <c r="I14" s="29">
        <v>12.04</v>
      </c>
      <c r="J14" s="33">
        <f t="shared" si="1"/>
        <v>347</v>
      </c>
      <c r="K14" s="36"/>
      <c r="L14" s="37">
        <v>4.51</v>
      </c>
      <c r="M14" s="33">
        <f t="shared" si="2"/>
        <v>444</v>
      </c>
      <c r="N14" s="36"/>
      <c r="O14" s="37">
        <v>42</v>
      </c>
      <c r="P14" s="33">
        <f t="shared" si="3"/>
        <v>366</v>
      </c>
      <c r="Q14" s="36"/>
      <c r="R14" s="41">
        <v>0.0024056712962962964</v>
      </c>
      <c r="S14" s="33">
        <f t="shared" si="4"/>
        <v>442</v>
      </c>
      <c r="T14" s="38"/>
      <c r="U14" s="39">
        <f aca="true" t="shared" si="6" ref="U14:U26">SUM(G14,J14,M14,P14,S14)</f>
        <v>1993</v>
      </c>
      <c r="V14" s="40">
        <v>1</v>
      </c>
    </row>
    <row r="15" spans="1:22" s="8" customFormat="1" ht="15.75">
      <c r="A15" s="25">
        <v>368</v>
      </c>
      <c r="B15" s="26" t="s">
        <v>226</v>
      </c>
      <c r="C15" s="26" t="s">
        <v>317</v>
      </c>
      <c r="D15" s="27" t="s">
        <v>164</v>
      </c>
      <c r="E15" s="26" t="s">
        <v>165</v>
      </c>
      <c r="F15" s="29">
        <v>11.12</v>
      </c>
      <c r="G15" s="33">
        <f t="shared" si="0"/>
        <v>398</v>
      </c>
      <c r="H15" s="36"/>
      <c r="I15" s="29">
        <v>12</v>
      </c>
      <c r="J15" s="33">
        <f t="shared" si="1"/>
        <v>350</v>
      </c>
      <c r="K15" s="36"/>
      <c r="L15" s="37">
        <v>4.58</v>
      </c>
      <c r="M15" s="33">
        <f t="shared" si="2"/>
        <v>451</v>
      </c>
      <c r="N15" s="36"/>
      <c r="O15" s="37">
        <v>38.5</v>
      </c>
      <c r="P15" s="33">
        <f t="shared" si="3"/>
        <v>344</v>
      </c>
      <c r="Q15" s="36"/>
      <c r="R15" s="41">
        <v>0.002422800925925926</v>
      </c>
      <c r="S15" s="33">
        <f t="shared" si="4"/>
        <v>436</v>
      </c>
      <c r="T15" s="38"/>
      <c r="U15" s="39">
        <f t="shared" si="6"/>
        <v>1979</v>
      </c>
      <c r="V15" s="40">
        <v>2</v>
      </c>
    </row>
    <row r="16" spans="1:22" ht="15.75">
      <c r="A16" s="25">
        <v>437</v>
      </c>
      <c r="B16" s="26" t="s">
        <v>334</v>
      </c>
      <c r="C16" s="26" t="s">
        <v>335</v>
      </c>
      <c r="D16" s="27" t="s">
        <v>164</v>
      </c>
      <c r="E16" s="26" t="s">
        <v>21</v>
      </c>
      <c r="F16" s="29">
        <v>10.57</v>
      </c>
      <c r="G16" s="33">
        <f t="shared" si="0"/>
        <v>451</v>
      </c>
      <c r="H16" s="36"/>
      <c r="I16" s="29">
        <v>12.13</v>
      </c>
      <c r="J16" s="33">
        <f t="shared" si="1"/>
        <v>340</v>
      </c>
      <c r="K16" s="36"/>
      <c r="L16" s="37">
        <v>4.32</v>
      </c>
      <c r="M16" s="33">
        <f t="shared" si="2"/>
        <v>423</v>
      </c>
      <c r="N16" s="36"/>
      <c r="O16" s="37">
        <v>30</v>
      </c>
      <c r="P16" s="33">
        <f t="shared" si="3"/>
        <v>285</v>
      </c>
      <c r="Q16" s="36"/>
      <c r="R16" s="41">
        <v>0.002553587962962963</v>
      </c>
      <c r="S16" s="33">
        <f t="shared" si="4"/>
        <v>395</v>
      </c>
      <c r="T16" s="38"/>
      <c r="U16" s="39">
        <f t="shared" si="6"/>
        <v>1894</v>
      </c>
      <c r="V16" s="40">
        <v>3</v>
      </c>
    </row>
    <row r="17" spans="1:22" ht="15.75">
      <c r="A17" s="25">
        <v>360</v>
      </c>
      <c r="B17" s="26" t="s">
        <v>67</v>
      </c>
      <c r="C17" s="26" t="s">
        <v>336</v>
      </c>
      <c r="D17" s="27" t="s">
        <v>164</v>
      </c>
      <c r="E17" s="26" t="s">
        <v>165</v>
      </c>
      <c r="F17" s="29">
        <v>11.44</v>
      </c>
      <c r="G17" s="33">
        <f t="shared" si="0"/>
        <v>369</v>
      </c>
      <c r="H17" s="36"/>
      <c r="I17" s="29">
        <v>12.1</v>
      </c>
      <c r="J17" s="33">
        <f t="shared" si="1"/>
        <v>342</v>
      </c>
      <c r="K17" s="36"/>
      <c r="L17" s="37">
        <v>4.25</v>
      </c>
      <c r="M17" s="33">
        <f t="shared" si="2"/>
        <v>416</v>
      </c>
      <c r="N17" s="36"/>
      <c r="O17" s="37">
        <v>38</v>
      </c>
      <c r="P17" s="33">
        <f t="shared" si="3"/>
        <v>341</v>
      </c>
      <c r="Q17" s="36"/>
      <c r="R17" s="41">
        <v>0.0025836805555555556</v>
      </c>
      <c r="S17" s="33">
        <f t="shared" si="4"/>
        <v>386</v>
      </c>
      <c r="T17" s="38"/>
      <c r="U17" s="39">
        <f t="shared" si="6"/>
        <v>1854</v>
      </c>
      <c r="V17" s="40">
        <v>4</v>
      </c>
    </row>
    <row r="18" spans="1:22" ht="15.75">
      <c r="A18" s="89">
        <v>455</v>
      </c>
      <c r="B18" s="91" t="s">
        <v>337</v>
      </c>
      <c r="C18" s="91" t="s">
        <v>338</v>
      </c>
      <c r="D18" s="92" t="s">
        <v>164</v>
      </c>
      <c r="E18" s="91" t="s">
        <v>116</v>
      </c>
      <c r="F18" s="29">
        <v>11.55</v>
      </c>
      <c r="G18" s="33">
        <f t="shared" si="0"/>
        <v>360</v>
      </c>
      <c r="H18" s="36"/>
      <c r="I18" s="29">
        <v>12.9</v>
      </c>
      <c r="J18" s="33">
        <f t="shared" si="1"/>
        <v>287</v>
      </c>
      <c r="K18" s="36"/>
      <c r="L18" s="37">
        <v>4.12</v>
      </c>
      <c r="M18" s="33">
        <f t="shared" si="2"/>
        <v>401</v>
      </c>
      <c r="N18" s="36"/>
      <c r="O18" s="37">
        <v>39</v>
      </c>
      <c r="P18" s="33">
        <f t="shared" si="3"/>
        <v>347</v>
      </c>
      <c r="Q18" s="36"/>
      <c r="R18" s="41">
        <v>0.002393287037037037</v>
      </c>
      <c r="S18" s="33">
        <f t="shared" si="4"/>
        <v>446</v>
      </c>
      <c r="T18" s="38"/>
      <c r="U18" s="39">
        <f t="shared" si="6"/>
        <v>1841</v>
      </c>
      <c r="V18" s="40">
        <v>5</v>
      </c>
    </row>
    <row r="19" spans="1:22" ht="15.75">
      <c r="A19" s="25">
        <v>356</v>
      </c>
      <c r="B19" s="26" t="s">
        <v>15</v>
      </c>
      <c r="C19" s="26" t="s">
        <v>339</v>
      </c>
      <c r="D19" s="27" t="s">
        <v>164</v>
      </c>
      <c r="E19" s="26" t="s">
        <v>165</v>
      </c>
      <c r="F19" s="29">
        <v>11.61</v>
      </c>
      <c r="G19" s="33">
        <f t="shared" si="0"/>
        <v>355</v>
      </c>
      <c r="H19" s="36"/>
      <c r="I19" s="29">
        <v>12.43</v>
      </c>
      <c r="J19" s="33">
        <f t="shared" si="1"/>
        <v>319</v>
      </c>
      <c r="K19" s="36"/>
      <c r="L19" s="37">
        <v>4.1</v>
      </c>
      <c r="M19" s="33">
        <f t="shared" si="2"/>
        <v>399</v>
      </c>
      <c r="N19" s="36"/>
      <c r="O19" s="37">
        <v>37.5</v>
      </c>
      <c r="P19" s="33">
        <f t="shared" si="3"/>
        <v>337</v>
      </c>
      <c r="Q19" s="36"/>
      <c r="R19" s="41">
        <v>0.0027267361111111108</v>
      </c>
      <c r="S19" s="33">
        <f t="shared" si="4"/>
        <v>347</v>
      </c>
      <c r="T19" s="38"/>
      <c r="U19" s="39">
        <f t="shared" si="6"/>
        <v>1757</v>
      </c>
      <c r="V19" s="40">
        <v>6</v>
      </c>
    </row>
    <row r="20" spans="1:22" ht="15.75">
      <c r="A20" s="25">
        <v>355</v>
      </c>
      <c r="B20" s="26" t="s">
        <v>340</v>
      </c>
      <c r="C20" s="26" t="s">
        <v>341</v>
      </c>
      <c r="D20" s="27" t="s">
        <v>164</v>
      </c>
      <c r="E20" s="26" t="s">
        <v>165</v>
      </c>
      <c r="F20" s="29">
        <v>11.92</v>
      </c>
      <c r="G20" s="33">
        <f t="shared" si="0"/>
        <v>330</v>
      </c>
      <c r="H20" s="36"/>
      <c r="I20" s="29">
        <v>13.22</v>
      </c>
      <c r="J20" s="33">
        <f t="shared" si="1"/>
        <v>267</v>
      </c>
      <c r="K20" s="36"/>
      <c r="L20" s="37">
        <v>3.89</v>
      </c>
      <c r="M20" s="33">
        <f t="shared" si="2"/>
        <v>375</v>
      </c>
      <c r="N20" s="36"/>
      <c r="O20" s="37">
        <v>30</v>
      </c>
      <c r="P20" s="33">
        <f t="shared" si="3"/>
        <v>285</v>
      </c>
      <c r="Q20" s="36"/>
      <c r="R20" s="41">
        <v>0.0027266203703703706</v>
      </c>
      <c r="S20" s="33">
        <f t="shared" si="4"/>
        <v>347</v>
      </c>
      <c r="T20" s="38"/>
      <c r="U20" s="39">
        <f t="shared" si="6"/>
        <v>1604</v>
      </c>
      <c r="V20" s="40">
        <v>7</v>
      </c>
    </row>
    <row r="21" spans="1:22" ht="15.75">
      <c r="A21" s="25">
        <v>436</v>
      </c>
      <c r="B21" s="26" t="s">
        <v>342</v>
      </c>
      <c r="C21" s="26" t="s">
        <v>343</v>
      </c>
      <c r="D21" s="27" t="s">
        <v>164</v>
      </c>
      <c r="E21" s="26" t="s">
        <v>21</v>
      </c>
      <c r="F21" s="29">
        <v>11.44</v>
      </c>
      <c r="G21" s="33">
        <f t="shared" si="0"/>
        <v>369</v>
      </c>
      <c r="H21" s="36"/>
      <c r="I21" s="29">
        <v>12.97</v>
      </c>
      <c r="J21" s="33">
        <f t="shared" si="1"/>
        <v>283</v>
      </c>
      <c r="K21" s="36"/>
      <c r="L21" s="37">
        <v>3.8</v>
      </c>
      <c r="M21" s="33">
        <f t="shared" si="2"/>
        <v>364</v>
      </c>
      <c r="N21" s="36"/>
      <c r="O21" s="37">
        <v>32.5</v>
      </c>
      <c r="P21" s="33">
        <f t="shared" si="3"/>
        <v>303</v>
      </c>
      <c r="Q21" s="36"/>
      <c r="R21" s="41">
        <v>0.0030447916666666666</v>
      </c>
      <c r="S21" s="33">
        <f t="shared" si="4"/>
        <v>273</v>
      </c>
      <c r="T21" s="38"/>
      <c r="U21" s="39">
        <f t="shared" si="6"/>
        <v>1592</v>
      </c>
      <c r="V21" s="40">
        <v>8</v>
      </c>
    </row>
    <row r="22" spans="1:22" ht="15.75">
      <c r="A22" s="25">
        <v>218</v>
      </c>
      <c r="B22" s="26" t="s">
        <v>344</v>
      </c>
      <c r="C22" s="26" t="s">
        <v>345</v>
      </c>
      <c r="D22" s="27" t="s">
        <v>164</v>
      </c>
      <c r="E22" s="28" t="s">
        <v>93</v>
      </c>
      <c r="F22" s="29">
        <v>12.87</v>
      </c>
      <c r="G22" s="33">
        <f t="shared" si="0"/>
        <v>260</v>
      </c>
      <c r="H22" s="36"/>
      <c r="I22" s="29">
        <v>12.94</v>
      </c>
      <c r="J22" s="33">
        <f t="shared" si="1"/>
        <v>285</v>
      </c>
      <c r="K22" s="36"/>
      <c r="L22" s="37">
        <v>3.42</v>
      </c>
      <c r="M22" s="33">
        <f t="shared" si="2"/>
        <v>319</v>
      </c>
      <c r="N22" s="36"/>
      <c r="O22" s="37">
        <v>35.5</v>
      </c>
      <c r="P22" s="33">
        <f t="shared" si="3"/>
        <v>324</v>
      </c>
      <c r="Q22" s="36"/>
      <c r="R22" s="41">
        <v>0.002822569444444444</v>
      </c>
      <c r="S22" s="33">
        <f t="shared" si="4"/>
        <v>323</v>
      </c>
      <c r="T22" s="38"/>
      <c r="U22" s="39">
        <f t="shared" si="6"/>
        <v>1511</v>
      </c>
      <c r="V22" s="40">
        <v>9</v>
      </c>
    </row>
    <row r="23" spans="1:22" ht="15.75">
      <c r="A23" s="25">
        <v>219</v>
      </c>
      <c r="B23" s="26" t="s">
        <v>346</v>
      </c>
      <c r="C23" s="26" t="s">
        <v>304</v>
      </c>
      <c r="D23" s="27" t="s">
        <v>164</v>
      </c>
      <c r="E23" s="28" t="s">
        <v>93</v>
      </c>
      <c r="F23" s="29">
        <v>13.16</v>
      </c>
      <c r="G23" s="33">
        <f t="shared" si="0"/>
        <v>240</v>
      </c>
      <c r="H23" s="36"/>
      <c r="I23" s="29">
        <v>13.99</v>
      </c>
      <c r="J23" s="33">
        <f t="shared" si="1"/>
        <v>222</v>
      </c>
      <c r="K23" s="36"/>
      <c r="L23" s="37">
        <v>3.52</v>
      </c>
      <c r="M23" s="33">
        <f t="shared" si="2"/>
        <v>331</v>
      </c>
      <c r="N23" s="36"/>
      <c r="O23" s="37">
        <v>27.5</v>
      </c>
      <c r="P23" s="33">
        <f t="shared" si="3"/>
        <v>266</v>
      </c>
      <c r="Q23" s="36"/>
      <c r="R23" s="41">
        <v>0.002412847222222222</v>
      </c>
      <c r="S23" s="33">
        <f t="shared" si="4"/>
        <v>439</v>
      </c>
      <c r="T23" s="38"/>
      <c r="U23" s="39">
        <f t="shared" si="6"/>
        <v>1498</v>
      </c>
      <c r="V23" s="40">
        <v>10</v>
      </c>
    </row>
    <row r="24" spans="1:22" ht="15.75">
      <c r="A24" s="25">
        <v>346</v>
      </c>
      <c r="B24" s="55" t="s">
        <v>347</v>
      </c>
      <c r="C24" s="55" t="s">
        <v>345</v>
      </c>
      <c r="D24" s="56" t="s">
        <v>164</v>
      </c>
      <c r="E24" s="55" t="s">
        <v>65</v>
      </c>
      <c r="F24" s="29">
        <v>13.24</v>
      </c>
      <c r="G24" s="33">
        <f t="shared" si="0"/>
        <v>235</v>
      </c>
      <c r="H24" s="36"/>
      <c r="I24" s="29">
        <v>14.23</v>
      </c>
      <c r="J24" s="33">
        <f t="shared" si="1"/>
        <v>210</v>
      </c>
      <c r="K24" s="36"/>
      <c r="L24" s="37">
        <v>3.27</v>
      </c>
      <c r="M24" s="33">
        <f t="shared" si="2"/>
        <v>300</v>
      </c>
      <c r="N24" s="36"/>
      <c r="O24" s="37">
        <v>32</v>
      </c>
      <c r="P24" s="33">
        <f t="shared" si="3"/>
        <v>300</v>
      </c>
      <c r="Q24" s="36"/>
      <c r="R24" s="41">
        <v>0.003416435185185185</v>
      </c>
      <c r="S24" s="33">
        <f t="shared" si="4"/>
        <v>204</v>
      </c>
      <c r="T24" s="38"/>
      <c r="U24" s="39">
        <f t="shared" si="6"/>
        <v>1249</v>
      </c>
      <c r="V24" s="40">
        <v>11</v>
      </c>
    </row>
    <row r="25" spans="1:22" ht="15.75">
      <c r="A25" s="25">
        <v>220</v>
      </c>
      <c r="B25" s="26" t="s">
        <v>230</v>
      </c>
      <c r="C25" s="26" t="s">
        <v>348</v>
      </c>
      <c r="D25" s="27" t="s">
        <v>164</v>
      </c>
      <c r="E25" s="28" t="s">
        <v>93</v>
      </c>
      <c r="F25" s="29">
        <v>13.38</v>
      </c>
      <c r="G25" s="33">
        <f t="shared" si="0"/>
        <v>226</v>
      </c>
      <c r="H25" s="36"/>
      <c r="I25" s="29">
        <v>15.89</v>
      </c>
      <c r="J25" s="33">
        <f t="shared" si="1"/>
        <v>131</v>
      </c>
      <c r="K25" s="36"/>
      <c r="L25" s="37">
        <v>3.22</v>
      </c>
      <c r="M25" s="33">
        <f t="shared" si="2"/>
        <v>294</v>
      </c>
      <c r="N25" s="36"/>
      <c r="O25" s="37">
        <v>26.5</v>
      </c>
      <c r="P25" s="33">
        <f t="shared" si="3"/>
        <v>259</v>
      </c>
      <c r="Q25" s="36"/>
      <c r="R25" s="41">
        <v>0.003477199074074074</v>
      </c>
      <c r="S25" s="33">
        <f t="shared" si="4"/>
        <v>195</v>
      </c>
      <c r="T25" s="38"/>
      <c r="U25" s="39">
        <f t="shared" si="6"/>
        <v>1105</v>
      </c>
      <c r="V25" s="40">
        <v>12</v>
      </c>
    </row>
    <row r="26" spans="1:22" ht="15.75">
      <c r="A26" s="45">
        <v>449</v>
      </c>
      <c r="B26" s="46" t="s">
        <v>349</v>
      </c>
      <c r="C26" s="46" t="s">
        <v>350</v>
      </c>
      <c r="D26" s="47" t="s">
        <v>164</v>
      </c>
      <c r="E26" s="46" t="s">
        <v>21</v>
      </c>
      <c r="F26" s="18">
        <v>10.89</v>
      </c>
      <c r="G26" s="48">
        <f t="shared" si="0"/>
        <v>419</v>
      </c>
      <c r="H26" s="20"/>
      <c r="I26" s="18"/>
      <c r="J26" s="48" t="str">
        <f t="shared" si="1"/>
        <v> </v>
      </c>
      <c r="K26" s="20"/>
      <c r="L26" s="21"/>
      <c r="M26" s="48" t="str">
        <f t="shared" si="2"/>
        <v> </v>
      </c>
      <c r="N26" s="20"/>
      <c r="O26" s="21">
        <v>53</v>
      </c>
      <c r="P26" s="48">
        <f t="shared" si="3"/>
        <v>430</v>
      </c>
      <c r="Q26" s="20"/>
      <c r="R26" s="22"/>
      <c r="S26" s="48" t="str">
        <f t="shared" si="4"/>
        <v> </v>
      </c>
      <c r="T26" s="49"/>
      <c r="U26" s="50">
        <f t="shared" si="6"/>
        <v>849</v>
      </c>
      <c r="V26" s="24">
        <v>13</v>
      </c>
    </row>
    <row r="27" spans="6:22" ht="12.75">
      <c r="F27" s="51"/>
      <c r="G27" s="8"/>
      <c r="H27" s="8"/>
      <c r="I27" s="51"/>
      <c r="J27" s="8"/>
      <c r="K27" s="8"/>
      <c r="L27" s="51"/>
      <c r="M27" s="52"/>
      <c r="N27" s="52"/>
      <c r="O27" s="51"/>
      <c r="P27" s="8"/>
      <c r="Q27" s="8"/>
      <c r="R27" s="53"/>
      <c r="S27" s="52"/>
      <c r="T27" s="52"/>
      <c r="U27" s="52"/>
      <c r="V27" s="52"/>
    </row>
    <row r="28" spans="6:22" ht="12.75">
      <c r="F28" s="51"/>
      <c r="G28" s="8"/>
      <c r="H28" s="8"/>
      <c r="I28" s="51"/>
      <c r="J28" s="8"/>
      <c r="K28" s="8"/>
      <c r="L28" s="51"/>
      <c r="M28" s="8"/>
      <c r="N28" s="8"/>
      <c r="O28" s="51"/>
      <c r="P28" s="8"/>
      <c r="Q28" s="8"/>
      <c r="R28" s="53"/>
      <c r="S28" s="52"/>
      <c r="T28" s="52"/>
      <c r="U28" s="52"/>
      <c r="V28" s="52"/>
    </row>
    <row r="29" spans="6:22" ht="12.75">
      <c r="F29" s="51"/>
      <c r="G29" s="8"/>
      <c r="H29" s="8"/>
      <c r="I29" s="51"/>
      <c r="J29" s="8"/>
      <c r="K29" s="8"/>
      <c r="L29" s="51"/>
      <c r="M29" s="8"/>
      <c r="N29" s="8"/>
      <c r="O29" s="51"/>
      <c r="P29" s="8"/>
      <c r="Q29" s="8"/>
      <c r="R29" s="53"/>
      <c r="S29" s="52"/>
      <c r="T29" s="52"/>
      <c r="U29" s="52"/>
      <c r="V29" s="52"/>
    </row>
    <row r="30" spans="19:22" ht="12.75">
      <c r="S30" s="54"/>
      <c r="T30" s="54"/>
      <c r="U30" s="54"/>
      <c r="V30" s="54"/>
    </row>
    <row r="31" spans="19:22" ht="12.75">
      <c r="S31" s="54"/>
      <c r="T31" s="54"/>
      <c r="U31" s="54"/>
      <c r="V31" s="54"/>
    </row>
    <row r="32" spans="19:22" ht="12.75">
      <c r="S32" s="54"/>
      <c r="T32" s="54"/>
      <c r="U32" s="54"/>
      <c r="V32" s="54"/>
    </row>
    <row r="33" spans="19:22" ht="12.75">
      <c r="S33" s="54"/>
      <c r="T33" s="54"/>
      <c r="U33" s="54"/>
      <c r="V33" s="54"/>
    </row>
    <row r="34" spans="19:22" ht="12.75">
      <c r="S34" s="54"/>
      <c r="T34" s="54"/>
      <c r="U34" s="54"/>
      <c r="V34" s="54"/>
    </row>
    <row r="35" spans="19:22" ht="12.75">
      <c r="S35" s="54"/>
      <c r="T35" s="54"/>
      <c r="U35" s="54"/>
      <c r="V35" s="54"/>
    </row>
    <row r="36" spans="19:22" ht="12.75">
      <c r="S36" s="54"/>
      <c r="T36" s="54"/>
      <c r="U36" s="54"/>
      <c r="V36" s="54"/>
    </row>
    <row r="37" spans="19:22" ht="12.75">
      <c r="S37" s="54"/>
      <c r="T37" s="54"/>
      <c r="U37" s="54"/>
      <c r="V37" s="54"/>
    </row>
    <row r="38" spans="19:22" ht="12.75">
      <c r="S38" s="54"/>
      <c r="T38" s="54"/>
      <c r="U38" s="54"/>
      <c r="V38" s="54"/>
    </row>
    <row r="39" spans="19:22" ht="12.75">
      <c r="S39" s="54"/>
      <c r="T39" s="54"/>
      <c r="U39" s="54"/>
      <c r="V39" s="54"/>
    </row>
    <row r="40" spans="19:22" ht="12.75">
      <c r="S40" s="54"/>
      <c r="T40" s="54"/>
      <c r="U40" s="54"/>
      <c r="V40" s="54"/>
    </row>
    <row r="41" spans="19:22" ht="12.75">
      <c r="S41" s="54"/>
      <c r="T41" s="54"/>
      <c r="U41" s="54"/>
      <c r="V41" s="54"/>
    </row>
    <row r="42" spans="19:22" ht="12.75">
      <c r="S42" s="54"/>
      <c r="T42" s="54"/>
      <c r="U42" s="54"/>
      <c r="V42" s="54"/>
    </row>
    <row r="43" spans="19:22" ht="12.75">
      <c r="S43" s="54"/>
      <c r="T43" s="54"/>
      <c r="U43" s="54"/>
      <c r="V43" s="54"/>
    </row>
    <row r="44" spans="19:22" ht="12.75">
      <c r="S44" s="54"/>
      <c r="T44" s="54"/>
      <c r="U44" s="54"/>
      <c r="V44" s="54"/>
    </row>
    <row r="45" spans="19:22" ht="12.75">
      <c r="S45" s="54"/>
      <c r="T45" s="54"/>
      <c r="U45" s="54"/>
      <c r="V45" s="54"/>
    </row>
    <row r="46" spans="19:22" ht="12.75">
      <c r="S46" s="54"/>
      <c r="T46" s="54"/>
      <c r="U46" s="54"/>
      <c r="V46" s="54"/>
    </row>
    <row r="47" spans="19:22" ht="12.75">
      <c r="S47" s="54"/>
      <c r="T47" s="54"/>
      <c r="U47" s="54"/>
      <c r="V47" s="54"/>
    </row>
    <row r="48" spans="19:22" ht="12.75">
      <c r="S48" s="54"/>
      <c r="T48" s="54"/>
      <c r="U48" s="54"/>
      <c r="V48" s="54"/>
    </row>
    <row r="49" spans="19:22" ht="12.75">
      <c r="S49" s="54"/>
      <c r="T49" s="54"/>
      <c r="U49" s="54"/>
      <c r="V49" s="54"/>
    </row>
    <row r="50" spans="19:22" ht="12.75">
      <c r="S50" s="54"/>
      <c r="T50" s="54"/>
      <c r="U50" s="54"/>
      <c r="V50" s="54"/>
    </row>
    <row r="51" spans="19:22" ht="12.75">
      <c r="S51" s="54"/>
      <c r="T51" s="54"/>
      <c r="U51" s="54"/>
      <c r="V51" s="54"/>
    </row>
    <row r="52" spans="19:22" ht="12.75">
      <c r="S52" s="54"/>
      <c r="T52" s="54"/>
      <c r="U52" s="54"/>
      <c r="V52" s="54"/>
    </row>
    <row r="53" spans="19:22" ht="12.75">
      <c r="S53" s="54"/>
      <c r="T53" s="54"/>
      <c r="U53" s="54"/>
      <c r="V53" s="54"/>
    </row>
    <row r="54" spans="19:22" ht="12.75">
      <c r="S54" s="54"/>
      <c r="T54" s="54"/>
      <c r="U54" s="54"/>
      <c r="V54" s="54"/>
    </row>
    <row r="55" spans="19:22" ht="12.75">
      <c r="S55" s="54"/>
      <c r="T55" s="54"/>
      <c r="U55" s="54"/>
      <c r="V55" s="54"/>
    </row>
    <row r="56" spans="19:22" ht="12.75">
      <c r="S56" s="54"/>
      <c r="T56" s="54"/>
      <c r="U56" s="54"/>
      <c r="V56" s="54"/>
    </row>
    <row r="57" spans="19:22" ht="12.75">
      <c r="S57" s="54"/>
      <c r="T57" s="54"/>
      <c r="U57" s="54"/>
      <c r="V57" s="54"/>
    </row>
  </sheetData>
  <mergeCells count="12">
    <mergeCell ref="U3:V3"/>
    <mergeCell ref="O3:Q3"/>
    <mergeCell ref="R3:T3"/>
    <mergeCell ref="I3:K3"/>
    <mergeCell ref="A3:A4"/>
    <mergeCell ref="O1:Q1"/>
    <mergeCell ref="F3:H3"/>
    <mergeCell ref="L3:N3"/>
    <mergeCell ref="B3:B4"/>
    <mergeCell ref="C3:C4"/>
    <mergeCell ref="D3:D4"/>
    <mergeCell ref="E3:E4"/>
  </mergeCells>
  <printOptions horizontalCentered="1"/>
  <pageMargins left="0.7874015748031497" right="0.7874015748031497" top="0.984251968503937" bottom="0.7874015748031497" header="0.5118110236220472" footer="0.5118110236220472"/>
  <pageSetup horizontalDpi="150" verticalDpi="15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 Nutzer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Hähnel</dc:creator>
  <cp:keywords/>
  <dc:description/>
  <cp:lastModifiedBy>Hähnel</cp:lastModifiedBy>
  <cp:lastPrinted>2007-04-28T17:52:18Z</cp:lastPrinted>
  <dcterms:created xsi:type="dcterms:W3CDTF">2007-04-28T16:54:35Z</dcterms:created>
  <dcterms:modified xsi:type="dcterms:W3CDTF">2007-04-28T17:52:36Z</dcterms:modified>
  <cp:category/>
  <cp:version/>
  <cp:contentType/>
  <cp:contentStatus/>
</cp:coreProperties>
</file>